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C:\Users\bca_huishan\Desktop\Work\Incentive Schemes\GMIS EB 2.0\Admin Files\"/>
    </mc:Choice>
  </mc:AlternateContent>
  <xr:revisionPtr revIDLastSave="0" documentId="13_ncr:1_{ADF485B4-D313-4151-8D2C-BF2B58C7CC9E}" xr6:coauthVersionLast="47" xr6:coauthVersionMax="47" xr10:uidLastSave="{00000000-0000-0000-0000-000000000000}"/>
  <bookViews>
    <workbookView xWindow="-110" yWindow="-110" windowWidth="19420" windowHeight="11500" xr2:uid="{BA9BBD73-3FE6-432F-ADBC-744A3083E927}"/>
  </bookViews>
  <sheets>
    <sheet name="Instructions" sheetId="6" r:id="rId1"/>
    <sheet name="Declaration" sheetId="16" r:id="rId2"/>
    <sheet name="Project Details" sheetId="3" r:id="rId3"/>
    <sheet name="Chiller Plant " sheetId="7" r:id="rId4"/>
    <sheet name="AHU" sheetId="8" r:id="rId5"/>
    <sheet name="Mechanical Ventilation" sheetId="10" r:id="rId6"/>
    <sheet name="Lighting" sheetId="4" r:id="rId7"/>
    <sheet name="Other Measures" sheetId="13" r:id="rId8"/>
    <sheet name="Proposed Qualifying Costs" sheetId="15" r:id="rId9"/>
    <sheet name="Proposal Summary" sheetId="9" r:id="rId10"/>
    <sheet name="Disbursement Application" sheetId="14" r:id="rId11"/>
    <sheet name="Data Validation Sheet" sheetId="12"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 localSheetId="4">#REF!</definedName>
    <definedName name="\A" localSheetId="11">#REF!</definedName>
    <definedName name="\A" localSheetId="5">#REF!</definedName>
    <definedName name="\A" localSheetId="7">#REF!</definedName>
    <definedName name="\A" localSheetId="9">#REF!</definedName>
    <definedName name="\A">#REF!</definedName>
    <definedName name="__EmpDateTable__" localSheetId="11">#REF!</definedName>
    <definedName name="__EmpDateTable__" localSheetId="5">#REF!</definedName>
    <definedName name="__EmpDateTable__" localSheetId="7">#REF!</definedName>
    <definedName name="__EmpDateTable__" localSheetId="9">#REF!</definedName>
    <definedName name="__EmpDateTable__">#REF!</definedName>
    <definedName name="__EmployeeTable__" localSheetId="11">#REF!</definedName>
    <definedName name="__EmployeeTable__" localSheetId="5">#REF!</definedName>
    <definedName name="__EmployeeTable__" localSheetId="7">#REF!</definedName>
    <definedName name="__EmployeeTable__" localSheetId="9">#REF!</definedName>
    <definedName name="__EmployeeTable__">#REF!</definedName>
    <definedName name="__EmpProjectTable__">#REF!</definedName>
    <definedName name="__EmpSummaryTable__">#REF!</definedName>
    <definedName name="__SLTransTable__X">#REF!</definedName>
    <definedName name="__TBLEMPLIST__">#REF!</definedName>
    <definedName name="__xlnm.Print_Titles_1" localSheetId="4">#REF!</definedName>
    <definedName name="__xlnm.Print_Titles_1" localSheetId="11">#REF!</definedName>
    <definedName name="__xlnm.Print_Titles_1">#REF!</definedName>
    <definedName name="_1">#REF!</definedName>
    <definedName name="_A_">#REF!</definedName>
    <definedName name="_Fill" hidden="1">#REF!</definedName>
    <definedName name="_Order1" hidden="1">255</definedName>
    <definedName name="_Order2" hidden="1">255</definedName>
    <definedName name="_Regression_Int" hidden="1">1</definedName>
    <definedName name="A" localSheetId="4">#REF!</definedName>
    <definedName name="A" localSheetId="11">#REF!</definedName>
    <definedName name="A" localSheetId="5">#REF!</definedName>
    <definedName name="A" localSheetId="7">#REF!</definedName>
    <definedName name="A" localSheetId="9">#REF!</definedName>
    <definedName name="A">#REF!</definedName>
    <definedName name="accured" localSheetId="11">#REF!</definedName>
    <definedName name="accured" localSheetId="5">#REF!</definedName>
    <definedName name="accured" localSheetId="7">#REF!</definedName>
    <definedName name="accured" localSheetId="9">#REF!</definedName>
    <definedName name="accured">#REF!</definedName>
    <definedName name="AHUcfm" localSheetId="4">'[1]CT for plant rm ref'!#REF!</definedName>
    <definedName name="AHUcfm" localSheetId="11">'[1]CT for plant rm ref'!#REF!</definedName>
    <definedName name="AHUcfm" localSheetId="5">'[1]CT for plant rm ref'!#REF!</definedName>
    <definedName name="AHUcfm" localSheetId="7">'[1]CT for plant rm ref'!#REF!</definedName>
    <definedName name="AHUcfm" localSheetId="9">'[1]CT for plant rm ref'!#REF!</definedName>
    <definedName name="AHUcfm">'[1]CT for plant rm ref'!#REF!</definedName>
    <definedName name="AHUsavings" localSheetId="11">#REF!</definedName>
    <definedName name="AHUsavings" localSheetId="10">#REF!</definedName>
    <definedName name="AHUsavings" localSheetId="5">#REF!</definedName>
    <definedName name="AHUsavings" localSheetId="7">#REF!</definedName>
    <definedName name="AHUsavings" localSheetId="9">#REF!</definedName>
    <definedName name="AHUsavings">#REF!</definedName>
    <definedName name="AHUtsp" localSheetId="4">'[1]CT for plant rm ref'!#REF!</definedName>
    <definedName name="AHUtsp" localSheetId="11">'[1]CT for plant rm ref'!#REF!</definedName>
    <definedName name="AHUtsp" localSheetId="10">'[1]CT for plant rm ref'!#REF!</definedName>
    <definedName name="AHUtsp" localSheetId="5">'[1]CT for plant rm ref'!#REF!</definedName>
    <definedName name="AHUtsp" localSheetId="7">'[1]CT for plant rm ref'!#REF!</definedName>
    <definedName name="AHUtsp" localSheetId="9">'[1]CT for plant rm ref'!#REF!</definedName>
    <definedName name="AHUtsp">'[1]CT for plant rm ref'!#REF!</definedName>
    <definedName name="alpha">'[2]L100 with Confidence Intervals'!$Q$2</definedName>
    <definedName name="alpha_10">'[2]L100 with Confidence Intervals'!$Q$2</definedName>
    <definedName name="alpha_11">'[2]L100 with Confidence Intervals'!$Q$2</definedName>
    <definedName name="alpha_15">'[2]L100 with Confidence Intervals'!$Q$2</definedName>
    <definedName name="alpha_4">'[2]L100 with Confidence Intervals'!$Q$2</definedName>
    <definedName name="alpha_9">'[2]L100 with Confidence Intervals'!$Q$2</definedName>
    <definedName name="AMp">'[3]Sales Desk - Scenarios'!$E$26:$F$30</definedName>
    <definedName name="APM">'[3]Sales Desk - Scenarios'!$E$26:$F$30</definedName>
    <definedName name="APMMarketing">'[3]Marketing - Scenarios'!$E$26:$F$30</definedName>
    <definedName name="APP">#REF!</definedName>
    <definedName name="app_coap_nsp">#REF!</definedName>
    <definedName name="AR">#REF!</definedName>
    <definedName name="ARC">#REF!</definedName>
    <definedName name="asdfg" localSheetId="11">'[4]UOB LPB'!#REF!</definedName>
    <definedName name="asdfg" localSheetId="9">'[4]UOB LPB'!#REF!</definedName>
    <definedName name="asdfg">'[4]UOB LPB'!#REF!</definedName>
    <definedName name="b" localSheetId="11">#REF!</definedName>
    <definedName name="b" localSheetId="10">#REF!</definedName>
    <definedName name="b" localSheetId="5">#REF!</definedName>
    <definedName name="b" localSheetId="7">#REF!</definedName>
    <definedName name="b" localSheetId="9">#REF!</definedName>
    <definedName name="b">#REF!</definedName>
    <definedName name="bn" localSheetId="11">#REF!</definedName>
    <definedName name="bn" localSheetId="5">#REF!</definedName>
    <definedName name="bn" localSheetId="7">#REF!</definedName>
    <definedName name="bn" localSheetId="9">#REF!</definedName>
    <definedName name="bn">#REF!</definedName>
    <definedName name="Ca" localSheetId="4">'[4]UOB LPB'!#REF!</definedName>
    <definedName name="Ca" localSheetId="11">'[4]UOB LPB'!#REF!</definedName>
    <definedName name="Ca" localSheetId="5">'[4]UOB LPB'!#REF!</definedName>
    <definedName name="Ca" localSheetId="7">'[4]UOB LPB'!#REF!</definedName>
    <definedName name="Ca" localSheetId="9">'[4]UOB LPB'!#REF!</definedName>
    <definedName name="Ca">'[4]UOB LPB'!#REF!</definedName>
    <definedName name="Carparks" localSheetId="4">'[4]UOB LPB'!#REF!</definedName>
    <definedName name="Carparks" localSheetId="11">'[4]UOB LPB'!#REF!</definedName>
    <definedName name="Carparks" localSheetId="5">'[4]UOB LPB'!#REF!</definedName>
    <definedName name="Carparks" localSheetId="7">'[4]UOB LPB'!#REF!</definedName>
    <definedName name="Carparks" localSheetId="9">'[4]UOB LPB'!#REF!</definedName>
    <definedName name="Carparks">'[4]UOB LPB'!#REF!</definedName>
    <definedName name="check" localSheetId="11">#REF!</definedName>
    <definedName name="check" localSheetId="10">#REF!</definedName>
    <definedName name="check" localSheetId="5">#REF!</definedName>
    <definedName name="check" localSheetId="7">#REF!</definedName>
    <definedName name="check" localSheetId="9">#REF!</definedName>
    <definedName name="check">#REF!</definedName>
    <definedName name="ChillerTons" localSheetId="4">'[1]CT for plant rm ref'!#REF!</definedName>
    <definedName name="ChillerTons" localSheetId="11">'[1]CT for plant rm ref'!#REF!</definedName>
    <definedName name="ChillerTons" localSheetId="5">'[1]CT for plant rm ref'!#REF!</definedName>
    <definedName name="ChillerTons" localSheetId="7">'[1]CT for plant rm ref'!#REF!</definedName>
    <definedName name="ChillerTons" localSheetId="9">'[1]CT for plant rm ref'!#REF!</definedName>
    <definedName name="ChillerTons">'[1]CT for plant rm ref'!#REF!</definedName>
    <definedName name="Code" localSheetId="11">#REF!</definedName>
    <definedName name="Code" localSheetId="10">#REF!</definedName>
    <definedName name="Code" localSheetId="5">#REF!</definedName>
    <definedName name="Code" localSheetId="7">#REF!</definedName>
    <definedName name="Code" localSheetId="9">#REF!</definedName>
    <definedName name="Code">#REF!</definedName>
    <definedName name="Code_10" localSheetId="11">#REF!</definedName>
    <definedName name="Code_10" localSheetId="10">#REF!</definedName>
    <definedName name="Code_10" localSheetId="5">#REF!</definedName>
    <definedName name="Code_10" localSheetId="7">#REF!</definedName>
    <definedName name="Code_10" localSheetId="9">#REF!</definedName>
    <definedName name="Code_10">#REF!</definedName>
    <definedName name="Code_5" localSheetId="10">#REF!</definedName>
    <definedName name="Code_5">#REF!</definedName>
    <definedName name="Code_7">#REF!</definedName>
    <definedName name="cs_nsp">#REF!</definedName>
    <definedName name="D">'[2]L100 with Confidence Intervals'!$C$5:$C$15</definedName>
    <definedName name="D_10">'[2]L100 with Confidence Intervals'!$C$5:$C$15</definedName>
    <definedName name="D_11">'[2]L100 with Confidence Intervals'!$C$5:$C$15</definedName>
    <definedName name="D_15">'[2]L100 with Confidence Intervals'!$C$5:$C$15</definedName>
    <definedName name="D_4">'[2]L100 with Confidence Intervals'!$C$5:$C$15</definedName>
    <definedName name="D_9">'[2]L100 with Confidence Intervals'!$C$5:$C$15</definedName>
    <definedName name="data" localSheetId="11">#REF!</definedName>
    <definedName name="data" localSheetId="10">#REF!</definedName>
    <definedName name="data" localSheetId="5">#REF!</definedName>
    <definedName name="data" localSheetId="7">#REF!</definedName>
    <definedName name="data" localSheetId="9">#REF!</definedName>
    <definedName name="data">#REF!</definedName>
    <definedName name="_xlnm.Database" localSheetId="11">#REF!</definedName>
    <definedName name="_xlnm.Database" localSheetId="5">#REF!</definedName>
    <definedName name="_xlnm.Database" localSheetId="7">#REF!</definedName>
    <definedName name="_xlnm.Database" localSheetId="9">#REF!</definedName>
    <definedName name="_xlnm.Database">#REF!</definedName>
    <definedName name="DPMO">'[2]L100 with Confidence Intervals'!$I$5:$I$15</definedName>
    <definedName name="DPMO_10">'[2]L100 with Confidence Intervals'!$I$5:$I$15</definedName>
    <definedName name="DPMO_11">'[2]L100 with Confidence Intervals'!$I$5:$I$15</definedName>
    <definedName name="DPMO_15">'[2]L100 with Confidence Intervals'!$I$5:$I$15</definedName>
    <definedName name="DPMO_4">'[2]L100 with Confidence Intervals'!$I$5:$I$15</definedName>
    <definedName name="DPMO_9">'[2]L100 with Confidence Intervals'!$I$5:$I$15</definedName>
    <definedName name="DPO">'[2]L100 with Confidence Intervals'!$H$5:$H$15</definedName>
    <definedName name="DPO_10">'[2]L100 with Confidence Intervals'!$H$5:$H$15</definedName>
    <definedName name="DPO_11">'[2]L100 with Confidence Intervals'!$H$5:$H$15</definedName>
    <definedName name="DPO_15">'[2]L100 with Confidence Intervals'!$H$5:$H$15</definedName>
    <definedName name="DPO_4">'[2]L100 with Confidence Intervals'!$H$5:$H$15</definedName>
    <definedName name="DPO_9">'[2]L100 with Confidence Intervals'!$H$5:$H$15</definedName>
    <definedName name="DPU">'[2]L100 with Confidence Intervals'!$G$5:$G$15</definedName>
    <definedName name="DPU_10">'[2]L100 with Confidence Intervals'!$G$5:$G$15</definedName>
    <definedName name="DPU_11">'[2]L100 with Confidence Intervals'!$G$5:$G$15</definedName>
    <definedName name="DPU_15">'[2]L100 with Confidence Intervals'!$G$5:$G$15</definedName>
    <definedName name="DPU_4">'[2]L100 with Confidence Intervals'!$G$5:$G$15</definedName>
    <definedName name="DPU_9">'[2]L100 with Confidence Intervals'!$G$5:$G$15</definedName>
    <definedName name="ebs_coap_nsp">#REF!</definedName>
    <definedName name="ebs_coap_nsp2">#REF!</definedName>
    <definedName name="ebs_dir_nsp">#REF!</definedName>
    <definedName name="ebs_ind_nsp">#REF!</definedName>
    <definedName name="ebs_parts_nsp">#REF!</definedName>
    <definedName name="Excel_BuiltIn__FilterDatabase_6">#REF!</definedName>
    <definedName name="Excel_BuiltIn__FilterDatabase_6_1">#REF!</definedName>
    <definedName name="Excel_BuiltIn__FilterDatabase_6_10">#REF!</definedName>
    <definedName name="Excel_BuiltIn_Print_Area">#REF!</definedName>
    <definedName name="Excel_BuiltIn_Print_Area_1_1">#REF!</definedName>
    <definedName name="Excel_BuiltIn_Print_Area_1_2">#REF!</definedName>
    <definedName name="Excel_BuiltIn_Print_Area_17">#REF!,#REF!</definedName>
    <definedName name="Excel_BuiltIn_Print_Area_5_1">"$#REF!.$A$1:$A$8"</definedName>
    <definedName name="Excel_BuiltIn_Print_Area_7_1">"$#REF!.$A$1:$A$8"</definedName>
    <definedName name="Excel_BuiltIn_Print_Titles">#REF!</definedName>
    <definedName name="Excel_BuiltIn_Print_Titles_1">#REF!</definedName>
    <definedName name="Excel_BuiltIn_Print_Titles_3_1">#REF!</definedName>
    <definedName name="Excel_BuiltIn_Print_Titles_5_1">#REF!</definedName>
    <definedName name="Excel_BuiltIn_Print_Titles_8_1">[5]SG_A!$A$1:$A$65534,[5]SG_A!$A$1:$IV$3</definedName>
    <definedName name="Excel_BuiltIn_Print_Titles_9_1">[5]SG_A!$A$1:$A$65534,[5]SG_A!$A$1:$IR$3</definedName>
    <definedName name="FanEff" localSheetId="4">'[1]CT for plant rm ref'!#REF!</definedName>
    <definedName name="FanEff" localSheetId="11">'[1]CT for plant rm ref'!#REF!</definedName>
    <definedName name="FanEff" localSheetId="5">'[1]CT for plant rm ref'!#REF!</definedName>
    <definedName name="FanEff" localSheetId="7">'[1]CT for plant rm ref'!#REF!</definedName>
    <definedName name="FanEff" localSheetId="9">'[1]CT for plant rm ref'!#REF!</definedName>
    <definedName name="FanEff">'[1]CT for plant rm ref'!#REF!</definedName>
    <definedName name="FanHeat" localSheetId="4">'[1]CT for plant rm ref'!#REF!</definedName>
    <definedName name="FanHeat" localSheetId="11">'[1]CT for plant rm ref'!#REF!</definedName>
    <definedName name="FanHeat" localSheetId="9">'[1]CT for plant rm ref'!#REF!</definedName>
    <definedName name="FanHeat">'[1]CT for plant rm ref'!#REF!</definedName>
    <definedName name="FanHP" localSheetId="4">'[1]CT for plant rm ref'!#REF!</definedName>
    <definedName name="FanHP" localSheetId="11">'[1]CT for plant rm ref'!#REF!</definedName>
    <definedName name="FanHP" localSheetId="9">'[1]CT for plant rm ref'!#REF!</definedName>
    <definedName name="FanHP">'[1]CT for plant rm ref'!#REF!</definedName>
    <definedName name="FanKW" localSheetId="4">'[1]CT for plant rm ref'!#REF!</definedName>
    <definedName name="FanKW" localSheetId="11">'[1]CT for plant rm ref'!#REF!</definedName>
    <definedName name="FanKW" localSheetId="9">'[1]CT for plant rm ref'!#REF!</definedName>
    <definedName name="FanKW">'[1]CT for plant rm ref'!#REF!</definedName>
    <definedName name="FanTons" localSheetId="4">'[1]CT for plant rm ref'!#REF!</definedName>
    <definedName name="FanTons">'[1]CT for plant rm ref'!#REF!</definedName>
    <definedName name="FILELCNA">[6]MATL!$B$1:$G$65536</definedName>
    <definedName name="FnA_nsp">#REF!</definedName>
    <definedName name="Forecast">#REF!</definedName>
    <definedName name="Forecast_10">#REF!</definedName>
    <definedName name="Forecast_2">#REF!</definedName>
    <definedName name="Forecast_5">#REF!</definedName>
    <definedName name="Forecast_7">#REF!</definedName>
    <definedName name="g">#REF!</definedName>
    <definedName name="glu">#REF!</definedName>
    <definedName name="hgjghk">#REF!</definedName>
    <definedName name="ics_coap_nsp">#REF!</definedName>
    <definedName name="ics_dir_nsp">#REF!</definedName>
    <definedName name="Insurance">#REF!</definedName>
    <definedName name="INT">#REF!</definedName>
    <definedName name="KeepRows_2_">[7]Sheet1!#REF!</definedName>
    <definedName name="kw">1.732*415*0.865/1000</definedName>
    <definedName name="L.T._Z_value">'[2]L100 with Confidence Intervals'!$M$5:$M$15</definedName>
    <definedName name="L.T._Z_value_10">'[2]L100 with Confidence Intervals'!$M$5:$M$15</definedName>
    <definedName name="L.T._Z_value_11">'[2]L100 with Confidence Intervals'!$M$5:$M$15</definedName>
    <definedName name="L.T._Z_value_15">'[2]L100 with Confidence Intervals'!$M$5:$M$15</definedName>
    <definedName name="L.T._Z_value_4">'[2]L100 with Confidence Intervals'!$M$5:$M$15</definedName>
    <definedName name="L.T._Z_value_9">'[2]L100 with Confidence Intervals'!$M$5:$M$15</definedName>
    <definedName name="LDPO">'[2]L100 with Confidence Intervals'!$N$5:$N$15</definedName>
    <definedName name="LDPO_10">'[2]L100 with Confidence Intervals'!$N$5:$N$15</definedName>
    <definedName name="LDPO_11">'[2]L100 with Confidence Intervals'!$N$5:$N$15</definedName>
    <definedName name="LDPO_15">'[2]L100 with Confidence Intervals'!$N$5:$N$15</definedName>
    <definedName name="LDPO_4">'[2]L100 with Confidence Intervals'!$N$5:$N$15</definedName>
    <definedName name="LDPO_9">'[2]L100 with Confidence Intervals'!$N$5:$N$15</definedName>
    <definedName name="LIA">#REF!</definedName>
    <definedName name="Lsigmal">'[2]L100 with Confidence Intervals'!$P$5:$P$15</definedName>
    <definedName name="Lsigmal_10">'[2]L100 with Confidence Intervals'!$P$5:$P$15</definedName>
    <definedName name="Lsigmal_11">'[2]L100 with Confidence Intervals'!$P$5:$P$15</definedName>
    <definedName name="Lsigmal_15">'[2]L100 with Confidence Intervals'!$P$5:$P$15</definedName>
    <definedName name="Lsigmal_4">'[2]L100 with Confidence Intervals'!$P$5:$P$15</definedName>
    <definedName name="Lsigmal_9">'[2]L100 with Confidence Intervals'!$P$5:$P$15</definedName>
    <definedName name="MASTERLIST">[6]MATL!$D$2:$F$91</definedName>
    <definedName name="MtrEff" localSheetId="4">'[1]CT for plant rm ref'!#REF!</definedName>
    <definedName name="MtrEff" localSheetId="11">'[1]CT for plant rm ref'!#REF!</definedName>
    <definedName name="MtrEff" localSheetId="10">'[1]CT for plant rm ref'!#REF!</definedName>
    <definedName name="MtrEff" localSheetId="5">'[1]CT for plant rm ref'!#REF!</definedName>
    <definedName name="MtrEff" localSheetId="7">'[1]CT for plant rm ref'!#REF!</definedName>
    <definedName name="MtrEff" localSheetId="9">'[1]CT for plant rm ref'!#REF!</definedName>
    <definedName name="MtrEff">'[1]CT for plant rm ref'!#REF!</definedName>
    <definedName name="MtrEffp">[8]Pump!$B$8</definedName>
    <definedName name="N" localSheetId="11">#REF!</definedName>
    <definedName name="N" localSheetId="10">#REF!</definedName>
    <definedName name="N" localSheetId="5">#REF!</definedName>
    <definedName name="N" localSheetId="7">#REF!</definedName>
    <definedName name="N" localSheetId="9">#REF!</definedName>
    <definedName name="N">#REF!</definedName>
    <definedName name="NetTons" localSheetId="4">'[1]CT for plant rm ref'!#REF!</definedName>
    <definedName name="NetTons" localSheetId="11">'[1]CT for plant rm ref'!#REF!</definedName>
    <definedName name="NetTons" localSheetId="10">'[1]CT for plant rm ref'!#REF!</definedName>
    <definedName name="NetTons" localSheetId="5">'[1]CT for plant rm ref'!#REF!</definedName>
    <definedName name="NetTons" localSheetId="7">'[1]CT for plant rm ref'!#REF!</definedName>
    <definedName name="NetTons" localSheetId="9">'[1]CT for plant rm ref'!#REF!</definedName>
    <definedName name="NetTons">'[1]CT for plant rm ref'!#REF!</definedName>
    <definedName name="NetTonsPP">[8]Pump!$B$15</definedName>
    <definedName name="new" localSheetId="11">#REF!</definedName>
    <definedName name="new" localSheetId="10">#REF!</definedName>
    <definedName name="new" localSheetId="5">#REF!</definedName>
    <definedName name="new" localSheetId="7">#REF!</definedName>
    <definedName name="new" localSheetId="9">#REF!</definedName>
    <definedName name="new">#REF!</definedName>
    <definedName name="OBL" localSheetId="11">#REF!</definedName>
    <definedName name="OBL" localSheetId="5">#REF!</definedName>
    <definedName name="OBL" localSheetId="7">#REF!</definedName>
    <definedName name="OBL" localSheetId="9">#REF!</definedName>
    <definedName name="OBL">#REF!</definedName>
    <definedName name="OP">'[2]L100 with Confidence Intervals'!$E$5:$E$15</definedName>
    <definedName name="OP_10">'[2]L100 with Confidence Intervals'!$E$5:$E$15</definedName>
    <definedName name="OP_11">'[2]L100 with Confidence Intervals'!$E$5:$E$15</definedName>
    <definedName name="OP_15">'[2]L100 with Confidence Intervals'!$E$5:$E$15</definedName>
    <definedName name="OP_4">'[2]L100 with Confidence Intervals'!$E$5:$E$15</definedName>
    <definedName name="OP_9">'[2]L100 with Confidence Intervals'!$E$5:$E$15</definedName>
    <definedName name="OTH">#REF!</definedName>
    <definedName name="OVE">#REF!</definedName>
    <definedName name="PF">0.865</definedName>
    <definedName name="PRICELIST">[6]MATL!$D$3:$F$91</definedName>
    <definedName name="_xlnm.Print_Area" localSheetId="4">AHU!$A$5:$N$26</definedName>
    <definedName name="_xlnm.Print_Area" localSheetId="3">'Chiller Plant '!$A$5:$I$43</definedName>
    <definedName name="_xlnm.Print_Area" localSheetId="11">#REF!</definedName>
    <definedName name="_xlnm.Print_Area" localSheetId="10">#REF!</definedName>
    <definedName name="_xlnm.Print_Area" localSheetId="5">#REF!</definedName>
    <definedName name="_xlnm.Print_Area" localSheetId="7">#REF!</definedName>
    <definedName name="_xlnm.Print_Area" localSheetId="9">#REF!</definedName>
    <definedName name="_xlnm.Print_Area">#REF!</definedName>
    <definedName name="PRINT_AREA_MI" localSheetId="11">#REF!</definedName>
    <definedName name="PRINT_AREA_MI" localSheetId="10">#REF!</definedName>
    <definedName name="PRINT_AREA_MI" localSheetId="5">#REF!</definedName>
    <definedName name="PRINT_AREA_MI" localSheetId="7">#REF!</definedName>
    <definedName name="PRINT_AREA_MI" localSheetId="9">#REF!</definedName>
    <definedName name="PRINT_AREA_MI">#REF!</definedName>
    <definedName name="PRINT_AREA_MI_15" localSheetId="11">#REF!</definedName>
    <definedName name="PRINT_AREA_MI_15" localSheetId="10">#REF!</definedName>
    <definedName name="PRINT_AREA_MI_15" localSheetId="5">#REF!</definedName>
    <definedName name="PRINT_AREA_MI_15" localSheetId="7">#REF!</definedName>
    <definedName name="PRINT_AREA_MI_15" localSheetId="9">#REF!</definedName>
    <definedName name="PRINT_AREA_MI_15">#REF!</definedName>
    <definedName name="Print_Area_MI_4">"$#REF!.$A$1:$B$135"</definedName>
    <definedName name="Print_Area_MI_9">"$#REF!.$A$1:$B$135"</definedName>
    <definedName name="_xlnm.Print_Titles">#REF!</definedName>
    <definedName name="PRINT_TITLES_MI">#REF!</definedName>
    <definedName name="PRINT_TITLES_MI_15">#REF!</definedName>
    <definedName name="prj_dir_nsp">#REF!</definedName>
    <definedName name="prj_ind_nsp">#REF!</definedName>
    <definedName name="PumpEff">[8]Pump!$B$7</definedName>
    <definedName name="Pumpgpm">[8]Pump!$B$5</definedName>
    <definedName name="PumpHead">[8]Pump!$B$6</definedName>
    <definedName name="PumpHeat">[8]Pump!$B$13</definedName>
    <definedName name="PumpHP">[8]Pump!$B$11</definedName>
    <definedName name="PumpKW">[8]Pump!$B$12</definedName>
    <definedName name="PumpTons">[8]Pump!$B$14</definedName>
    <definedName name="PUR">#REF!</definedName>
    <definedName name="QS_NLChart">#REF!</definedName>
    <definedName name="qwerty">'[4]UOB LPB'!#REF!</definedName>
    <definedName name="RatedTons" localSheetId="4">'[1]CT for plant rm ref'!#REF!</definedName>
    <definedName name="RatedTons" localSheetId="11">'[1]CT for plant rm ref'!#REF!</definedName>
    <definedName name="RatedTons" localSheetId="5">'[1]CT for plant rm ref'!#REF!</definedName>
    <definedName name="RatedTons" localSheetId="7">'[1]CT for plant rm ref'!#REF!</definedName>
    <definedName name="RatedTons" localSheetId="9">'[1]CT for plant rm ref'!#REF!</definedName>
    <definedName name="RatedTons">'[1]CT for plant rm ref'!#REF!</definedName>
    <definedName name="REI" localSheetId="11">#REF!</definedName>
    <definedName name="REI" localSheetId="10">#REF!</definedName>
    <definedName name="REI" localSheetId="5">#REF!</definedName>
    <definedName name="REI" localSheetId="7">#REF!</definedName>
    <definedName name="REI" localSheetId="9">#REF!</definedName>
    <definedName name="REI">#REF!</definedName>
    <definedName name="ryrdtydrfy" localSheetId="11">#REF!</definedName>
    <definedName name="ryrdtydrfy" localSheetId="10">#REF!</definedName>
    <definedName name="ryrdtydrfy" localSheetId="5">#REF!</definedName>
    <definedName name="ryrdtydrfy" localSheetId="7">#REF!</definedName>
    <definedName name="ryrdtydrfy" localSheetId="9">#REF!</definedName>
    <definedName name="ryrdtydrfy">#REF!</definedName>
    <definedName name="s" localSheetId="11">'[1]CT for plant rm ref'!#REF!</definedName>
    <definedName name="s" localSheetId="5">'[1]CT for plant rm ref'!#REF!</definedName>
    <definedName name="s" localSheetId="7">'[1]CT for plant rm ref'!#REF!</definedName>
    <definedName name="s" localSheetId="9">'[1]CT for plant rm ref'!#REF!</definedName>
    <definedName name="s">'[1]CT for plant rm ref'!#REF!</definedName>
    <definedName name="sadaf" localSheetId="11">#REF!</definedName>
    <definedName name="sadaf" localSheetId="10">#REF!</definedName>
    <definedName name="sadaf" localSheetId="5">#REF!</definedName>
    <definedName name="sadaf" localSheetId="7">#REF!</definedName>
    <definedName name="sadaf" localSheetId="9">#REF!</definedName>
    <definedName name="sadaf">#REF!</definedName>
    <definedName name="SAL" localSheetId="11">#REF!</definedName>
    <definedName name="SAL" localSheetId="10">#REF!</definedName>
    <definedName name="SAL" localSheetId="5">#REF!</definedName>
    <definedName name="SAL" localSheetId="7">#REF!</definedName>
    <definedName name="SAL" localSheetId="9">#REF!</definedName>
    <definedName name="SAL">#REF!</definedName>
    <definedName name="SCM" localSheetId="10">#REF!</definedName>
    <definedName name="SCM">#REF!</definedName>
    <definedName name="Shift">'[2]L100 with Confidence Intervals'!$K$5:$K$15</definedName>
    <definedName name="Shift_10">'[2]L100 with Confidence Intervals'!$K$5:$K$15</definedName>
    <definedName name="Shift_11">'[2]L100 with Confidence Intervals'!$K$5:$K$15</definedName>
    <definedName name="Shift_15">'[2]L100 with Confidence Intervals'!$K$5:$K$15</definedName>
    <definedName name="Shift_4">'[2]L100 with Confidence Intervals'!$K$5:$K$15</definedName>
    <definedName name="Shift_9">'[2]L100 with Confidence Intervals'!$K$5:$K$15</definedName>
    <definedName name="Sigma">'[2]L100 with Confidence Intervals'!$L$5:$L$15</definedName>
    <definedName name="Sigma_10">'[2]L100 with Confidence Intervals'!$L$5:$L$15</definedName>
    <definedName name="Sigma_11">'[2]L100 with Confidence Intervals'!$L$5:$L$15</definedName>
    <definedName name="Sigma_15">'[2]L100 with Confidence Intervals'!$L$5:$L$15</definedName>
    <definedName name="Sigma_4">'[2]L100 with Confidence Intervals'!$L$5:$L$15</definedName>
    <definedName name="Sigma_9">'[2]L100 with Confidence Intervals'!$L$5:$L$15</definedName>
    <definedName name="SS530Density">'[9]1-2 LPB'!$P$23:$P$35</definedName>
    <definedName name="Std90OK" localSheetId="4">'[1]CT for plant rm ref'!#REF!</definedName>
    <definedName name="Std90OK" localSheetId="11">'[1]CT for plant rm ref'!#REF!</definedName>
    <definedName name="Std90OK" localSheetId="10">'[1]CT for plant rm ref'!#REF!</definedName>
    <definedName name="Std90OK" localSheetId="5">'[1]CT for plant rm ref'!#REF!</definedName>
    <definedName name="Std90OK" localSheetId="7">'[1]CT for plant rm ref'!#REF!</definedName>
    <definedName name="Std90OK" localSheetId="9">'[1]CT for plant rm ref'!#REF!</definedName>
    <definedName name="Std90OK">'[1]CT for plant rm ref'!#REF!</definedName>
    <definedName name="SysTons">[8]Pump!$B$9</definedName>
    <definedName name="Tenant_E">[10]!Table1[#All]</definedName>
    <definedName name="Tenant_P">[11]!Table13[#All]</definedName>
    <definedName name="TOK" localSheetId="11" hidden="1">#REF!</definedName>
    <definedName name="TOK" localSheetId="10" hidden="1">#REF!</definedName>
    <definedName name="TOK" localSheetId="5" hidden="1">#REF!</definedName>
    <definedName name="TOK" localSheetId="7" hidden="1">#REF!</definedName>
    <definedName name="TOK" localSheetId="9" hidden="1">#REF!</definedName>
    <definedName name="TOK" hidden="1">#REF!</definedName>
    <definedName name="TOP">'[2]L100 with Confidence Intervals'!$F$5:$F$15</definedName>
    <definedName name="TOP_10">'[2]L100 with Confidence Intervals'!$F$5:$F$15</definedName>
    <definedName name="TOP_11">'[2]L100 with Confidence Intervals'!$F$5:$F$15</definedName>
    <definedName name="TOP_15">'[2]L100 with Confidence Intervals'!$F$5:$F$15</definedName>
    <definedName name="TOP_4">'[2]L100 with Confidence Intervals'!$F$5:$F$15</definedName>
    <definedName name="TOP_9">'[2]L100 with Confidence Intervals'!$F$5:$F$15</definedName>
    <definedName name="TRF">#REF!</definedName>
    <definedName name="U">'[2]L100 with Confidence Intervals'!$D$5:$D$15</definedName>
    <definedName name="U_10">'[2]L100 with Confidence Intervals'!$D$5:$D$15</definedName>
    <definedName name="U_11">'[2]L100 with Confidence Intervals'!$D$5:$D$15</definedName>
    <definedName name="U_15">'[2]L100 with Confidence Intervals'!$D$5:$D$15</definedName>
    <definedName name="U_4">'[2]L100 with Confidence Intervals'!$D$5:$D$15</definedName>
    <definedName name="U_9">'[2]L100 with Confidence Intervals'!$D$5:$D$15</definedName>
    <definedName name="UDPO">'[2]L100 with Confidence Intervals'!$O$5:$O$15</definedName>
    <definedName name="UDPO_10">'[2]L100 with Confidence Intervals'!$O$5:$O$15</definedName>
    <definedName name="UDPO_11">'[2]L100 with Confidence Intervals'!$O$5:$O$15</definedName>
    <definedName name="UDPO_15">'[2]L100 with Confidence Intervals'!$O$5:$O$15</definedName>
    <definedName name="UDPO_4">'[2]L100 with Confidence Intervals'!$O$5:$O$15</definedName>
    <definedName name="UDPO_9">'[2]L100 with Confidence Intervals'!$O$5:$O$15</definedName>
    <definedName name="uni_coap_nsp">#REF!</definedName>
    <definedName name="Usigma">'[2]L100 with Confidence Intervals'!$Q$5:$Q$15</definedName>
    <definedName name="Usigma_10">'[2]L100 with Confidence Intervals'!$Q$5:$Q$15</definedName>
    <definedName name="Usigma_11">'[2]L100 with Confidence Intervals'!$Q$5:$Q$15</definedName>
    <definedName name="Usigma_15">'[2]L100 with Confidence Intervals'!$Q$5:$Q$15</definedName>
    <definedName name="Usigma_4">'[2]L100 with Confidence Intervals'!$Q$5:$Q$15</definedName>
    <definedName name="Usigma_9">'[2]L100 with Confidence Intervals'!$Q$5:$Q$15</definedName>
    <definedName name="volt">400</definedName>
    <definedName name="w">#REF!</definedName>
    <definedName name="Yield">'[2]L100 with Confidence Intervals'!$J$5:$J$15</definedName>
    <definedName name="Yield_10">'[2]L100 with Confidence Intervals'!$J$5:$J$15</definedName>
    <definedName name="Yield_11">'[2]L100 with Confidence Intervals'!$J$5:$J$15</definedName>
    <definedName name="Yield_15">'[2]L100 with Confidence Intervals'!$J$5:$J$15</definedName>
    <definedName name="Yield_4">'[2]L100 with Confidence Intervals'!$J$5:$J$15</definedName>
    <definedName name="Yield_9">'[2]L100 with Confidence Intervals'!$J$5:$J$15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2" i="14" l="1"/>
  <c r="E30" i="9"/>
  <c r="D21" i="9"/>
  <c r="D20" i="9" a="1"/>
  <c r="D20" i="9" s="1"/>
  <c r="J19" i="9"/>
  <c r="J20" i="9" s="1" a="1"/>
  <c r="J20" i="9" s="1"/>
  <c r="J21" i="9"/>
  <c r="E14" i="9"/>
  <c r="C23" i="14"/>
  <c r="E29" i="9" s="1"/>
  <c r="C11" i="3" l="1"/>
  <c r="D11" i="3"/>
  <c r="J25" i="9"/>
  <c r="D15" i="15"/>
  <c r="E15" i="15"/>
  <c r="D25" i="15"/>
  <c r="E25" i="15"/>
  <c r="E31" i="15"/>
  <c r="D31" i="15"/>
  <c r="D37" i="15"/>
  <c r="E37" i="15"/>
  <c r="S28" i="10"/>
  <c r="R27" i="10"/>
  <c r="R28" i="10" s="1"/>
  <c r="S26" i="10"/>
  <c r="R25" i="10"/>
  <c r="T25" i="10" s="1"/>
  <c r="D21" i="8"/>
  <c r="T28" i="10" l="1"/>
  <c r="R26" i="10"/>
  <c r="T27" i="10"/>
  <c r="T26" i="10"/>
  <c r="D38" i="15"/>
  <c r="D25" i="9" s="1"/>
  <c r="E38" i="15"/>
  <c r="F25" i="9" s="1"/>
  <c r="J24" i="9"/>
  <c r="K15" i="9"/>
  <c r="K14" i="9"/>
  <c r="J13" i="9"/>
  <c r="K13" i="9" s="1"/>
  <c r="D19" i="9"/>
  <c r="S23" i="4"/>
  <c r="S22" i="4"/>
  <c r="S21" i="4"/>
  <c r="S20" i="4"/>
  <c r="S19" i="4"/>
  <c r="S18" i="4"/>
  <c r="L23" i="4"/>
  <c r="L22" i="4"/>
  <c r="L21" i="4"/>
  <c r="L20" i="4"/>
  <c r="L19" i="4"/>
  <c r="L18" i="4"/>
  <c r="G23" i="4"/>
  <c r="G22" i="4"/>
  <c r="G21" i="4"/>
  <c r="G20" i="4"/>
  <c r="G19" i="4"/>
  <c r="G18" i="4"/>
  <c r="L23" i="8"/>
  <c r="K26" i="10"/>
  <c r="L24" i="8"/>
  <c r="O32" i="8"/>
  <c r="K28" i="10"/>
  <c r="J27" i="10"/>
  <c r="L27" i="10" s="1"/>
  <c r="J25" i="10"/>
  <c r="E26" i="10"/>
  <c r="E25" i="10"/>
  <c r="P23" i="7"/>
  <c r="P24" i="7"/>
  <c r="P25" i="7"/>
  <c r="P26" i="7"/>
  <c r="I23" i="7"/>
  <c r="O24" i="7"/>
  <c r="N27" i="7"/>
  <c r="O26" i="7"/>
  <c r="O25" i="7"/>
  <c r="E15" i="9"/>
  <c r="F32" i="8"/>
  <c r="L31" i="8"/>
  <c r="D31" i="8"/>
  <c r="G31" i="8" s="1"/>
  <c r="L30" i="8"/>
  <c r="D30" i="8"/>
  <c r="G30" i="8" s="1"/>
  <c r="L29" i="8"/>
  <c r="D29" i="8"/>
  <c r="G29" i="8" s="1"/>
  <c r="L28" i="8"/>
  <c r="D28" i="8"/>
  <c r="G28" i="8" s="1"/>
  <c r="L27" i="8"/>
  <c r="D27" i="8"/>
  <c r="G27" i="8" s="1"/>
  <c r="L26" i="8"/>
  <c r="D26" i="8"/>
  <c r="G26" i="8" s="1"/>
  <c r="L25" i="8"/>
  <c r="D25" i="8"/>
  <c r="G25" i="8" s="1"/>
  <c r="D24" i="8"/>
  <c r="P24" i="8" s="1"/>
  <c r="D23" i="8"/>
  <c r="G23" i="8" s="1"/>
  <c r="L22" i="8"/>
  <c r="D22" i="8"/>
  <c r="G22" i="8" s="1"/>
  <c r="L25" i="10" l="1"/>
  <c r="J26" i="10"/>
  <c r="D24" i="9"/>
  <c r="T29" i="10"/>
  <c r="S24" i="4"/>
  <c r="G24" i="4"/>
  <c r="P23" i="8"/>
  <c r="L24" i="4"/>
  <c r="P31" i="8"/>
  <c r="G24" i="8"/>
  <c r="G32" i="8" s="1"/>
  <c r="G35" i="8" s="1"/>
  <c r="P29" i="8"/>
  <c r="M22" i="8"/>
  <c r="P22" i="8"/>
  <c r="P27" i="8"/>
  <c r="P30" i="8"/>
  <c r="P28" i="8"/>
  <c r="P26" i="8"/>
  <c r="P25" i="8"/>
  <c r="E27" i="10"/>
  <c r="R31" i="10" s="1"/>
  <c r="L26" i="10"/>
  <c r="M31" i="8"/>
  <c r="J28" i="10"/>
  <c r="L28" i="10" s="1"/>
  <c r="L29" i="10" s="1"/>
  <c r="M28" i="8"/>
  <c r="M23" i="8"/>
  <c r="M30" i="8"/>
  <c r="M25" i="8"/>
  <c r="L32" i="8"/>
  <c r="M29" i="8"/>
  <c r="M26" i="8"/>
  <c r="M24" i="8"/>
  <c r="M27" i="8"/>
  <c r="O27" i="7"/>
  <c r="O23" i="7"/>
  <c r="I26" i="7"/>
  <c r="D27" i="7"/>
  <c r="H24" i="7"/>
  <c r="H26" i="7"/>
  <c r="E25" i="7"/>
  <c r="Q25" i="7" s="1"/>
  <c r="E23" i="7"/>
  <c r="H23" i="7"/>
  <c r="H25" i="7"/>
  <c r="E26" i="7"/>
  <c r="Q26" i="7" s="1"/>
  <c r="I24" i="7"/>
  <c r="I25" i="7"/>
  <c r="E24" i="7"/>
  <c r="G27" i="7"/>
  <c r="H27" i="7" s="1"/>
  <c r="R26" i="4" l="1"/>
  <c r="J12" i="9" s="1"/>
  <c r="K12" i="9" s="1"/>
  <c r="G26" i="4"/>
  <c r="D12" i="9" s="1"/>
  <c r="E12" i="9" s="1"/>
  <c r="P27" i="7"/>
  <c r="P29" i="7" s="1"/>
  <c r="J10" i="9" s="1"/>
  <c r="K10" i="9" s="1"/>
  <c r="I27" i="7"/>
  <c r="I29" i="7" s="1"/>
  <c r="J31" i="10"/>
  <c r="D13" i="9" s="1"/>
  <c r="E13" i="9" s="1"/>
  <c r="Q23" i="7"/>
  <c r="J24" i="7"/>
  <c r="Q24" i="7"/>
  <c r="P32" i="8"/>
  <c r="S35" i="8" s="1"/>
  <c r="M32" i="8"/>
  <c r="G36" i="8" s="1"/>
  <c r="G37" i="8" s="1"/>
  <c r="D11" i="9" s="1"/>
  <c r="E11" i="9" s="1"/>
  <c r="E27" i="7"/>
  <c r="Q27" i="7" s="1"/>
  <c r="J23" i="7"/>
  <c r="J26" i="7"/>
  <c r="J25" i="7"/>
  <c r="S36" i="8" l="1"/>
  <c r="J11" i="9" s="1"/>
  <c r="K11" i="9" s="1"/>
  <c r="K16" i="9" s="1"/>
  <c r="J22" i="9" s="1"/>
  <c r="J23" i="9" s="1"/>
  <c r="D10" i="9"/>
  <c r="E10" i="9" s="1"/>
  <c r="J27" i="7"/>
  <c r="E16" i="9" l="1"/>
  <c r="D22" i="9" s="1"/>
  <c r="D23" i="9" s="1"/>
  <c r="D26" i="9" l="1"/>
  <c r="J26" i="9" s="1"/>
  <c r="J27" i="9" s="1"/>
  <c r="F26" i="9"/>
  <c r="E31" i="9" l="1"/>
  <c r="C24" i="14" s="1" a="1"/>
  <c r="C24" i="14" s="1"/>
  <c r="J28" i="9" l="1"/>
  <c r="C25" i="14" s="1" a="1"/>
  <c r="C25"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Maisie Koh (BCA)</author>
  </authors>
  <commentList>
    <comment ref="D14" authorId="0" shapeId="0" xr:uid="{98947485-25CC-468D-A733-CE729D8EAA42}">
      <text>
        <r>
          <rPr>
            <b/>
            <sz val="9"/>
            <color indexed="81"/>
            <rFont val="Tahoma"/>
            <family val="2"/>
          </rPr>
          <t>&lt;For project team to insert, if any&gt;</t>
        </r>
      </text>
    </comment>
    <comment ref="J14" authorId="0" shapeId="0" xr:uid="{73C2282B-EEC6-4F43-8BD9-61180FE86D40}">
      <text>
        <r>
          <rPr>
            <b/>
            <sz val="9"/>
            <color indexed="81"/>
            <rFont val="Tahoma"/>
            <family val="2"/>
          </rPr>
          <t>&lt;For project team to insert, if any&gt;</t>
        </r>
      </text>
    </comment>
    <comment ref="D15" authorId="0" shapeId="0" xr:uid="{BB69DB04-8B67-4D12-85C5-06CC8107A01D}">
      <text>
        <r>
          <rPr>
            <b/>
            <sz val="9"/>
            <color indexed="81"/>
            <rFont val="Tahoma"/>
            <family val="2"/>
          </rPr>
          <t>&lt;For project team to insert, if any&gt;</t>
        </r>
      </text>
    </comment>
    <comment ref="J15" authorId="0" shapeId="0" xr:uid="{9FC9304B-4DAF-4F91-9A91-8A45A446F320}">
      <text>
        <r>
          <rPr>
            <b/>
            <sz val="9"/>
            <color indexed="81"/>
            <rFont val="Tahoma"/>
            <family val="2"/>
          </rPr>
          <t>&lt;For project team to insert, if any&gt;</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<sst xmlns="http://schemas.openxmlformats.org/spreadsheetml/2006/main" count="574" uniqueCount="301">
  <si>
    <t>Building Name:</t>
  </si>
  <si>
    <t>Building Owner:</t>
  </si>
  <si>
    <t>Green Mark Platinum</t>
  </si>
  <si>
    <t>Green Mark Super Low Energy (SLE)</t>
  </si>
  <si>
    <t>Green Mark Zero Energy (ZE)</t>
  </si>
  <si>
    <t>or up to 50% of qualifying cost, whichever is lower</t>
  </si>
  <si>
    <t>Pre-Retrofit</t>
  </si>
  <si>
    <t>Post-Retrofit</t>
  </si>
  <si>
    <t>(for QP's input)</t>
  </si>
  <si>
    <t>Instructions</t>
  </si>
  <si>
    <t>Details of Proposed Lighting Works</t>
  </si>
  <si>
    <t>Calculations</t>
  </si>
  <si>
    <t>Current state and works involved:</t>
  </si>
  <si>
    <t>Power per fitting (W)</t>
  </si>
  <si>
    <t>Type of Fittings</t>
  </si>
  <si>
    <t>No. of Fittings</t>
  </si>
  <si>
    <t>Operating Hours (hrs)</t>
  </si>
  <si>
    <t>Total power (kWh/yr)</t>
  </si>
  <si>
    <t>A</t>
  </si>
  <si>
    <t>B</t>
  </si>
  <si>
    <t>C</t>
  </si>
  <si>
    <t>D = A x B x C x 365 / 1000</t>
  </si>
  <si>
    <t>e.g. 1 x 36W T8</t>
  </si>
  <si>
    <t>Location</t>
  </si>
  <si>
    <t>E</t>
  </si>
  <si>
    <t>F</t>
  </si>
  <si>
    <t>G</t>
  </si>
  <si>
    <t>H = E x F x G x 365 / 1000</t>
  </si>
  <si>
    <t>Chiller Plant Equipment</t>
  </si>
  <si>
    <t xml:space="preserve">Pre-Retrofit </t>
  </si>
  <si>
    <t xml:space="preserve">Proposed </t>
  </si>
  <si>
    <t>Saving kWh</t>
  </si>
  <si>
    <t>kW/RT 
% Improvement</t>
  </si>
  <si>
    <t>Cooling load 
(RTh)</t>
  </si>
  <si>
    <t>kWh</t>
  </si>
  <si>
    <t>kW/RT</t>
  </si>
  <si>
    <t>Chillers</t>
  </si>
  <si>
    <t>Chilled Water Pumps</t>
  </si>
  <si>
    <t>Condenser Water Pumps</t>
  </si>
  <si>
    <t>Cooling Towers</t>
  </si>
  <si>
    <t xml:space="preserve">Total Chiller Plant </t>
  </si>
  <si>
    <t>Proposed</t>
  </si>
  <si>
    <t>kWh/yr</t>
  </si>
  <si>
    <t>1) Existing AHUs are measured at AHU panels.</t>
  </si>
  <si>
    <t>NEW AHUs Specification 
(After replacement)</t>
  </si>
  <si>
    <t>NEW AHUs Projected Operation
(After replacement @ 40Hz)</t>
  </si>
  <si>
    <t>Equipment ID</t>
  </si>
  <si>
    <t>VSD (Hz)</t>
  </si>
  <si>
    <t>Fan Motor kW</t>
  </si>
  <si>
    <t>Power consumption
kWh/yr</t>
  </si>
  <si>
    <t>Air Flow
CMH</t>
  </si>
  <si>
    <t>Cooling Capacity
RT</t>
  </si>
  <si>
    <t>AHU 1</t>
  </si>
  <si>
    <t>No VSD</t>
  </si>
  <si>
    <t>AHU 2</t>
  </si>
  <si>
    <t>AHU 3</t>
  </si>
  <si>
    <t>AHU 4</t>
  </si>
  <si>
    <t>AHU 5</t>
  </si>
  <si>
    <t>AHU 6</t>
  </si>
  <si>
    <t>AHU 7</t>
  </si>
  <si>
    <t>AHU 8</t>
  </si>
  <si>
    <t>AHU 9</t>
  </si>
  <si>
    <t>AHU 10</t>
  </si>
  <si>
    <t>Target Green Mark Rating</t>
  </si>
  <si>
    <t>Platinum</t>
  </si>
  <si>
    <t>Item</t>
  </si>
  <si>
    <t>Estimated Energy Savings (kWh/yr)</t>
  </si>
  <si>
    <t xml:space="preserve"> Estimated Energy Savings obtained over Useful Lifespan (kWh)</t>
  </si>
  <si>
    <t xml:space="preserve">To assume equipment useful lifespan of 15 years </t>
  </si>
  <si>
    <t>Replacement of Chiller Plant</t>
  </si>
  <si>
    <t>Replacement of AHUs/FCUs</t>
  </si>
  <si>
    <t>Replacement of Lighting</t>
  </si>
  <si>
    <t>Mechanical Ventilation in Carpark</t>
  </si>
  <si>
    <t>&lt;To insert other measures, if any&gt;</t>
  </si>
  <si>
    <t>Disbursement Stage</t>
  </si>
  <si>
    <t>TOTAL</t>
  </si>
  <si>
    <t>e.g. 85%</t>
  </si>
  <si>
    <t>Chiller Plant configuration</t>
  </si>
  <si>
    <t>e.g. 2 x 550RT, 1 x 300RT</t>
  </si>
  <si>
    <t>Operating Cooling Load</t>
  </si>
  <si>
    <t>e.g. 810 RT</t>
  </si>
  <si>
    <t>Measurement performed by</t>
  </si>
  <si>
    <t>e.g. Esco ESD Pte Ltd</t>
  </si>
  <si>
    <t>Checked &amp; submitted by</t>
  </si>
  <si>
    <t>e.g. EA Peter Tan (EA no. 34)</t>
  </si>
  <si>
    <t>Actual</t>
  </si>
  <si>
    <t>Operating Hours</t>
  </si>
  <si>
    <t>e.g. 1x550 RT 9AM to 6PM, 1 x 300RT 6PM to 9AM</t>
  </si>
  <si>
    <t>CHILLER PLANT</t>
  </si>
  <si>
    <t>Details of Proposed Chiller Plant Works</t>
  </si>
  <si>
    <t>Equipment</t>
  </si>
  <si>
    <t>Operating Power (kW)</t>
  </si>
  <si>
    <t>Weekly Operating Hours (h/wk)</t>
  </si>
  <si>
    <t>A x B x 52</t>
  </si>
  <si>
    <t>EAF/B-1</t>
  </si>
  <si>
    <t>SAF/B-1</t>
  </si>
  <si>
    <t>Total</t>
  </si>
  <si>
    <t>Fans operating strategy with VSD &amp; CO sensors</t>
  </si>
  <si>
    <t>Fans at Full speed for 4 hrs daily on weekdays &amp; 2 hrs on Saturday</t>
  </si>
  <si>
    <t>Fans at 25Hz during low volume traffic hours</t>
  </si>
  <si>
    <t>Details of Proposed AHU Works</t>
  </si>
  <si>
    <t>Note:</t>
  </si>
  <si>
    <t>Fan Motor
kW (Measured)</t>
  </si>
  <si>
    <t>LIGHTING</t>
  </si>
  <si>
    <t>AIR-DISTRIBUTION SYSTEM</t>
  </si>
  <si>
    <t>Estimated Grant Amount</t>
  </si>
  <si>
    <t>Super Low Energy</t>
  </si>
  <si>
    <t>Zero Energy</t>
  </si>
  <si>
    <t>Details of Proposed MV Works</t>
  </si>
  <si>
    <t>MECHANICAL VENTILATION [MV] (CARPARK ETC)</t>
  </si>
  <si>
    <t>OTHER MEASURES</t>
  </si>
  <si>
    <t>Details of Proposed Works</t>
  </si>
  <si>
    <t>EXISTING AHUs 
(Measured data)</t>
  </si>
  <si>
    <t>Actual (Post-Retrofit)</t>
  </si>
  <si>
    <t>Downpayment at 10%</t>
  </si>
  <si>
    <t>LOA001-2022-001</t>
  </si>
  <si>
    <t>Milestone Payment 1</t>
  </si>
  <si>
    <t>LOA001-2022-002</t>
  </si>
  <si>
    <t>…</t>
  </si>
  <si>
    <r>
      <t xml:space="preserve">Building operating hours:
</t>
    </r>
    <r>
      <rPr>
        <i/>
        <sz val="11"/>
        <color theme="1"/>
        <rFont val="Calibri"/>
        <family val="2"/>
        <scheme val="minor"/>
      </rPr>
      <t>(breakdown by use types)</t>
    </r>
  </si>
  <si>
    <r>
      <t xml:space="preserve">GFA </t>
    </r>
    <r>
      <rPr>
        <i/>
        <sz val="11"/>
        <color theme="1"/>
        <rFont val="Calibri"/>
        <family val="2"/>
        <scheme val="minor"/>
      </rPr>
      <t>(m</t>
    </r>
    <r>
      <rPr>
        <i/>
        <vertAlign val="superscript"/>
        <sz val="11"/>
        <color theme="1"/>
        <rFont val="Calibri"/>
        <family val="2"/>
        <scheme val="minor"/>
      </rPr>
      <t>2</t>
    </r>
    <r>
      <rPr>
        <i/>
        <sz val="11"/>
        <color theme="1"/>
        <rFont val="Calibri"/>
        <family val="2"/>
        <scheme val="minor"/>
      </rPr>
      <t>)</t>
    </r>
  </si>
  <si>
    <r>
      <t xml:space="preserve">Total Consumption Per Year </t>
    </r>
    <r>
      <rPr>
        <i/>
        <sz val="11"/>
        <color theme="1"/>
        <rFont val="Calibri"/>
        <family val="2"/>
        <scheme val="minor"/>
      </rPr>
      <t>(kwh/yr)</t>
    </r>
    <r>
      <rPr>
        <b/>
        <sz val="11"/>
        <color theme="1"/>
        <rFont val="Calibri"/>
        <family val="2"/>
        <scheme val="minor"/>
      </rPr>
      <t>:</t>
    </r>
  </si>
  <si>
    <t>EUI (kwh/yr/m2):</t>
  </si>
  <si>
    <r>
      <t>e.g.</t>
    </r>
    <r>
      <rPr>
        <b/>
        <i/>
        <sz val="11"/>
        <color theme="2" tint="-0.499984740745262"/>
        <rFont val="Calibri"/>
        <family val="2"/>
        <scheme val="minor"/>
      </rPr>
      <t xml:space="preserve"> 
Office:</t>
    </r>
    <r>
      <rPr>
        <i/>
        <sz val="11"/>
        <color theme="2" tint="-0.499984740745262"/>
        <rFont val="Calibri"/>
        <family val="2"/>
        <scheme val="minor"/>
      </rPr>
      <t xml:space="preserve"> Total 61 hrs/wk
- Weekdays (7am-6pm=11 hrs) = 55 hrs/wk
- Saturdays (7am-1pm= 6 hrs) = 6 hrs/wk
</t>
    </r>
    <r>
      <rPr>
        <b/>
        <i/>
        <sz val="11"/>
        <color theme="2" tint="-0.499984740745262"/>
        <rFont val="Calibri"/>
        <family val="2"/>
        <scheme val="minor"/>
      </rPr>
      <t>Retail:</t>
    </r>
    <r>
      <rPr>
        <i/>
        <sz val="11"/>
        <color theme="2" tint="-0.499984740745262"/>
        <rFont val="Calibri"/>
        <family val="2"/>
        <scheme val="minor"/>
      </rPr>
      <t xml:space="preserve"> Total 101.5 hrs/wk 
- Full week (7.30am-10pm=14.5 hrs) = 101.5hrs/wk</t>
    </r>
  </si>
  <si>
    <r>
      <t xml:space="preserve">Pre-Retrofit 
</t>
    </r>
    <r>
      <rPr>
        <i/>
        <sz val="11"/>
        <color rgb="FF000000"/>
        <rFont val="Calibri"/>
        <family val="2"/>
        <scheme val="minor"/>
      </rPr>
      <t>(Measured Data)</t>
    </r>
  </si>
  <si>
    <r>
      <t xml:space="preserve">Actual
</t>
    </r>
    <r>
      <rPr>
        <i/>
        <sz val="11"/>
        <color rgb="FF000000"/>
        <rFont val="Calibri"/>
        <family val="2"/>
        <scheme val="minor"/>
      </rPr>
      <t>(Measured Data)</t>
    </r>
  </si>
  <si>
    <t>NEW AHUs Actual Operation</t>
  </si>
  <si>
    <t>Contract S/N</t>
  </si>
  <si>
    <t xml:space="preserve">Maximum Grant Amount </t>
  </si>
  <si>
    <t>Total Actual Energy Savings</t>
  </si>
  <si>
    <t>Actual Energy Savings 
(kWh/yr)</t>
  </si>
  <si>
    <t xml:space="preserve"> Actual Energy Savings obtained over Useful Lifespan (kWh)</t>
  </si>
  <si>
    <t>Total:</t>
  </si>
  <si>
    <t>Attained Green Mark Rating</t>
  </si>
  <si>
    <t>Total Grant Amount from Actual Carbon Abated</t>
  </si>
  <si>
    <t>Decommissioning &amp; dismantling of 3 nos existing chiller, associated pipe &amp; accessories.</t>
  </si>
  <si>
    <t>Decommissioning &amp; dismantling of 5 nos existing air handling units,  associated pipe &amp; accessories.</t>
  </si>
  <si>
    <t>Decommissioning &amp; dismantling of 16 nos existing fan coil units, associated pipe &amp; accessories.</t>
  </si>
  <si>
    <t>Supply, installation, testing &amp; commissioning of LED energy-efficient lighting to replace existing lighting, complete with fittings &amp; necessary electrical work as per Lighting Schedule.</t>
  </si>
  <si>
    <t>Description of Energy Improvement Works</t>
  </si>
  <si>
    <t>Contract Item S/N</t>
  </si>
  <si>
    <t>Lighting</t>
  </si>
  <si>
    <t xml:space="preserve">Sub-total </t>
  </si>
  <si>
    <t>Mechanical Ventilation</t>
  </si>
  <si>
    <t>[Description of Contract Item] e.g. Replacement of Existing Chiller plant and pumps and airside system (Letter of Award ref. no: xxx dated 24 May 2022; awarded to xxx)</t>
  </si>
  <si>
    <t>[Description of Contract Item] e.g. Replacement of Existing Lightings to LED Lightings (Letter of Award ref. no: xxx dated 24 May 2022; awarded to xxx)</t>
  </si>
  <si>
    <t>Building Operating Hours as defined under "Project Details" (hrs/yr)</t>
  </si>
  <si>
    <r>
      <t xml:space="preserve">Fan Motor
kW @ </t>
    </r>
    <r>
      <rPr>
        <b/>
        <sz val="11"/>
        <color theme="0" tint="-0.499984740745262"/>
        <rFont val="Calibri"/>
        <family val="2"/>
        <scheme val="minor"/>
      </rPr>
      <t>40Hz</t>
    </r>
  </si>
  <si>
    <t>Pre-retrofit Annual Energy Consumption (kWh/yr)</t>
  </si>
  <si>
    <t>Projected Annual Consumption (kWh/yr)</t>
  </si>
  <si>
    <t>Actual Annual Consumption (kWh/yr)</t>
  </si>
  <si>
    <t>Payment Receipt Ref No.</t>
  </si>
  <si>
    <t xml:space="preserve">Payment Receipt Date </t>
  </si>
  <si>
    <t xml:space="preserve">Payment Receipt Amount </t>
  </si>
  <si>
    <t>Proposed Qualifying Cost 
(by Applicant)</t>
  </si>
  <si>
    <t>Qualifying Cost</t>
  </si>
  <si>
    <t>Total Estimated Energy Savings</t>
  </si>
  <si>
    <t>Energy Improvement Works (EIWs)</t>
  </si>
  <si>
    <t>Incentive cap based on 30% of Maximum Grant Amount</t>
  </si>
  <si>
    <t>Incentive cap based on target Green Mark rating</t>
  </si>
  <si>
    <t>Incentive cap based on 50% of total claims made by Applicant</t>
  </si>
  <si>
    <t>Incentive cap based on Attained Green Mark Rating</t>
  </si>
  <si>
    <t>Air-Conditioning System</t>
  </si>
  <si>
    <t>Pre-Retrofit:</t>
  </si>
  <si>
    <t>Post-Retrofit:</t>
  </si>
  <si>
    <t>Building occupancy rate:</t>
  </si>
  <si>
    <t>no change</t>
  </si>
  <si>
    <t>4) Current table assumes no change in building use types. If there is a change in use types (e.g. from retail to office) affecting the operating hours, pls add in an additional column to show the new operating hours.</t>
  </si>
  <si>
    <t xml:space="preserve">This Retrofit Proposal/Report template is to guide applicants in the preparation of the information related to the proposed Energy Improvement Works (EIWs) required for the GMIS-EB 2.0 Scheme/Tranche Applications.  This document is one of the document required to complete the Scheme/Tranche Applications; failure to submit a complete application may result in the application being rejected.  
</t>
  </si>
  <si>
    <t>Fields to complete</t>
  </si>
  <si>
    <t>Photographic evidence of M&amp;V instrumentation installed</t>
  </si>
  <si>
    <t>If "No", pls declare "No". If "Yes", pls elaborate on the changes.</t>
  </si>
  <si>
    <t>https://www1.bca.gov.sg/buildsg/sustainability/green-mark-incentive-schemes/green-mark-incentive-scheme-for-existing-buildings-2.0</t>
  </si>
  <si>
    <t>GM rating:</t>
  </si>
  <si>
    <t>Quick Info on Scheme Details</t>
  </si>
  <si>
    <t>Quick Links</t>
  </si>
  <si>
    <t xml:space="preserve">
</t>
  </si>
  <si>
    <t xml:space="preserve">
</t>
  </si>
  <si>
    <r>
      <t>Post-Retrofit</t>
    </r>
    <r>
      <rPr>
        <b/>
        <i/>
        <sz val="11"/>
        <color rgb="FFFF0000"/>
        <rFont val="Calibri"/>
        <family val="2"/>
        <scheme val="minor"/>
      </rPr>
      <t xml:space="preserve"> </t>
    </r>
  </si>
  <si>
    <r>
      <rPr>
        <b/>
        <sz val="11"/>
        <color theme="1"/>
        <rFont val="Calibri"/>
        <family val="2"/>
        <scheme val="minor"/>
      </rPr>
      <t>M&amp;V plan to determine energy consumption pre-retrofit</t>
    </r>
    <r>
      <rPr>
        <sz val="11"/>
        <color theme="1"/>
        <rFont val="Calibri"/>
        <family val="2"/>
        <scheme val="minor"/>
      </rPr>
      <t xml:space="preserve"> including the following details, where applicable:
- parameters to be measured 
- details on instrumentation
- duration 
- trending intervals</t>
    </r>
  </si>
  <si>
    <r>
      <rPr>
        <b/>
        <sz val="11"/>
        <color theme="1"/>
        <rFont val="Calibri"/>
        <family val="2"/>
        <scheme val="minor"/>
      </rPr>
      <t>Proposed M&amp;V plan to determine energy consumption post-retrofit</t>
    </r>
    <r>
      <rPr>
        <sz val="11"/>
        <color theme="1"/>
        <rFont val="Calibri"/>
        <family val="2"/>
        <scheme val="minor"/>
      </rPr>
      <t xml:space="preserve"> including the following details, where applicable:
- parameters to be measured 
- details on instrumentation
- duration 
- trending intervals
- equations and/or simulation methodologies used to derive the consumption and performance</t>
    </r>
  </si>
  <si>
    <t xml:space="preserve">
</t>
  </si>
  <si>
    <t xml:space="preserve">
</t>
  </si>
  <si>
    <r>
      <rPr>
        <b/>
        <sz val="11"/>
        <color theme="1"/>
        <rFont val="Calibri"/>
        <family val="2"/>
        <scheme val="minor"/>
      </rPr>
      <t>M&amp;V plan to determine energy consumption pre-retrofit</t>
    </r>
    <r>
      <rPr>
        <sz val="11"/>
        <color theme="1"/>
        <rFont val="Calibri"/>
        <family val="2"/>
        <scheme val="minor"/>
      </rPr>
      <t xml:space="preserve"> including the following details, where applicable:
- parameters to be measured 
- details on instrumentation
- duration 
- trending intervals</t>
    </r>
  </si>
  <si>
    <r>
      <rPr>
        <b/>
        <sz val="11"/>
        <color theme="1"/>
        <rFont val="Calibri"/>
        <family val="2"/>
        <scheme val="minor"/>
      </rPr>
      <t>Proposed M&amp;V plan to determine energy consumption post-retrofit</t>
    </r>
    <r>
      <rPr>
        <sz val="11"/>
        <color theme="1"/>
        <rFont val="Calibri"/>
        <family val="2"/>
        <scheme val="minor"/>
      </rPr>
      <t xml:space="preserve"> including the following details, where applicable:
- parameters to be measured 
- details on instrumentation
- duration 
- trending intervals
- equations and/or simulation methodologies used to derive the consumption and performance</t>
    </r>
  </si>
  <si>
    <t>2) Using affinity law for projected power consumption where New Power2 = Old Power1 x (N2/N1)^3.</t>
  </si>
  <si>
    <t>2) Assumptions for operations of Fans with VSD and CO sensor as follows:</t>
  </si>
  <si>
    <t>b. Fans operate at full speed during the morning (1h) and afternoon (1h) on Saturdays due to high volume traffic</t>
  </si>
  <si>
    <t>a. Fans operate at full speed during the morning (1h), afternoon (2h) and evening (1h) on weekdays due to high volume traffic</t>
  </si>
  <si>
    <t>c. Fans operating at 25Hz during low volume traffic hours to maintain air flow in the car park space</t>
  </si>
  <si>
    <t>d. Based on the affinity law, rated power shall be 0.69kW at 25Hz for a 5.5kW full rated power</t>
  </si>
  <si>
    <t>Pre-retrofit</t>
  </si>
  <si>
    <t>Actual (Post-retrofit)</t>
  </si>
  <si>
    <t xml:space="preserve">Actual Energy Savings from AHU works </t>
  </si>
  <si>
    <t xml:space="preserve">Actual Energy Savings from Chiller Plant Works </t>
  </si>
  <si>
    <t xml:space="preserve">Estimated Energy Savings from Chiller Plant Works </t>
  </si>
  <si>
    <t>Measured Energy Consumption after retrofitting works</t>
  </si>
  <si>
    <t>Measured Energy Consumption before retrofitting works</t>
  </si>
  <si>
    <t>Estimated Energy Consumption after retrofitting works</t>
  </si>
  <si>
    <t>Estimated Energy Savings from AHU works</t>
  </si>
  <si>
    <t>Estimated Energy Savings from Mechanical Ventilation works</t>
  </si>
  <si>
    <t>Actual Energy Savings from Mechanical Ventilation works</t>
  </si>
  <si>
    <t xml:space="preserve">Estimated Energy Savings from Lightings Works </t>
  </si>
  <si>
    <t xml:space="preserve">Actual Energy Savings from Lightings Works </t>
  </si>
  <si>
    <t>Total Estimated Consumption</t>
  </si>
  <si>
    <t>Total Measured Consumption</t>
  </si>
  <si>
    <t>Total Consumption</t>
  </si>
  <si>
    <r>
      <t>Calculations</t>
    </r>
    <r>
      <rPr>
        <b/>
        <i/>
        <sz val="11"/>
        <color rgb="FFFF0000"/>
        <rFont val="Calibri"/>
        <family val="2"/>
        <scheme val="minor"/>
      </rPr>
      <t xml:space="preserve"> &lt;For project team's proposal&gt;</t>
    </r>
  </si>
  <si>
    <t xml:space="preserve">
</t>
  </si>
  <si>
    <t xml:space="preserve">
</t>
  </si>
  <si>
    <r>
      <t>Others (if applicable):</t>
    </r>
    <r>
      <rPr>
        <i/>
        <sz val="11"/>
        <color theme="1"/>
        <rFont val="Calibri"/>
        <family val="2"/>
        <scheme val="minor"/>
      </rPr>
      <t xml:space="preserve"> </t>
    </r>
  </si>
  <si>
    <t>PROPOSAL SUMMARY</t>
  </si>
  <si>
    <t>Actual Grant Amount</t>
  </si>
  <si>
    <t>1. Qualifying Criteria:</t>
  </si>
  <si>
    <t>2. Other Scheme Requirement:</t>
  </si>
  <si>
    <t xml:space="preserve">1. GMIS-EB 2.0 Webpage: </t>
  </si>
  <si>
    <t>Maximum Grant Amount</t>
  </si>
  <si>
    <t xml:space="preserve">
</t>
  </si>
  <si>
    <t>Green Mark Rating</t>
  </si>
  <si>
    <t>This Retrofit Proposal/Report is to be endorsed by a third-party Qualified Professional.  All fields and declaration below are to be completed.</t>
  </si>
  <si>
    <t>Name</t>
  </si>
  <si>
    <t>Company</t>
  </si>
  <si>
    <t>Email</t>
  </si>
  <si>
    <t>Certification</t>
  </si>
  <si>
    <t>b) I understand that if I had endorsed this Retrofit Proposal to obtain any benefits under the Scheme by false, misleading statements, BCA may, at its discretion, withdraw its LOA and recover from the Applicant such sums and in such a manner as set out in the Scheme T&amp;Cs.</t>
  </si>
  <si>
    <t>Details of third-party Qualified Professional endorsing the Retrofit Proposal (Scheme Application Stage)</t>
  </si>
  <si>
    <t>a) I hereby certify that the figures and statements in this Retrofit Report and the accompanying supporting technical documents i) are true and correct to the best of my knowledge and that I have not withheld/distorted any facts and ii) have been verified to their original source.</t>
  </si>
  <si>
    <t>b) I understand that if I had endorsed this Retrofit Report to obtain any benefits under the Scheme by false, misleading statements, BCA may, at its discretion, withdraw its LOA and recover from the Applicant such sums and in such a manner as set out in the Scheme T&amp;Cs.</t>
  </si>
  <si>
    <t>https://www.sleb.sg/Technologies</t>
  </si>
  <si>
    <t>https://sleb.sg/AICalculator</t>
  </si>
  <si>
    <t>3. Energy Efficiency Calculator for Green Mark Assessment/Verification:</t>
  </si>
  <si>
    <r>
      <t xml:space="preserve">Funding Factor </t>
    </r>
    <r>
      <rPr>
        <sz val="11"/>
        <color theme="1"/>
        <rFont val="Calibri"/>
        <family val="2"/>
        <scheme val="minor"/>
      </rPr>
      <t>($ per tCO2e)</t>
    </r>
  </si>
  <si>
    <r>
      <t xml:space="preserve">Funding Cap </t>
    </r>
    <r>
      <rPr>
        <sz val="11"/>
        <color theme="1"/>
        <rFont val="Calibri"/>
        <family val="2"/>
        <scheme val="minor"/>
      </rPr>
      <t>($)</t>
    </r>
  </si>
  <si>
    <r>
      <rPr>
        <b/>
        <sz val="11"/>
        <rFont val="Calibri"/>
        <family val="2"/>
        <scheme val="minor"/>
      </rPr>
      <t>To complete all fields in this tab for all EIWs that the applicant is claiming under the scheme at Scheme Application stage</t>
    </r>
    <r>
      <rPr>
        <sz val="11"/>
        <rFont val="Calibri"/>
        <family val="2"/>
        <scheme val="minor"/>
      </rPr>
      <t xml:space="preserve">
1. All fields under columns B to D must be completed.  Column E is for BCA's internal processing.
2. To separately provide the relevant sections of the contracts as part of the complete application
3. Any goodwill discounts are to be reflected and will be less off from the qualifying costs
4. The total contract cost must tally with the total costs stated in the corresponding section in the contract document
5. Contract details for Chiller Plant and AHU have been collapsed as Air-Conditioning System
6. Pls add on contract details for other EIWs that applicant is claiming under the scheme under "Others", following the same format as the given template above.
</t>
    </r>
  </si>
  <si>
    <t>[Description of Contract Item] e.g. Replacement of Carpark MV Fan (Letter of Award ref. no: xxx dated 24 May 2022; awarded to xxx)</t>
  </si>
  <si>
    <r>
      <t xml:space="preserve">Area Served 
</t>
    </r>
    <r>
      <rPr>
        <sz val="11"/>
        <color theme="1"/>
        <rFont val="Calibri"/>
        <family val="2"/>
        <scheme val="minor"/>
      </rPr>
      <t>(according to Building Operating Hours as defined under "Project Details")
e.g. Office, Retail</t>
    </r>
  </si>
  <si>
    <t>Office</t>
  </si>
  <si>
    <t>Retail</t>
  </si>
  <si>
    <t>https://www1.bca.gov.sg/buildsg/sustainability/green-mark-certification-scheme/green-mark-2021</t>
  </si>
  <si>
    <t>2. GM 2021 Assessment Criteria Webpage:</t>
  </si>
  <si>
    <t>4. Technologies supporting Super Low Energy Building:</t>
  </si>
  <si>
    <t>Guidance Notes</t>
  </si>
  <si>
    <r>
      <t>Some guidelines on calculation for energy savings and carbon abated from other measures:
e.g. Adoption of</t>
    </r>
    <r>
      <rPr>
        <b/>
        <i/>
        <sz val="11"/>
        <rFont val="Calibri"/>
        <family val="2"/>
        <scheme val="minor"/>
      </rPr>
      <t xml:space="preserve"> smart building energy management technologies </t>
    </r>
    <r>
      <rPr>
        <sz val="11"/>
        <rFont val="Calibri"/>
        <family val="2"/>
        <scheme val="minor"/>
      </rPr>
      <t xml:space="preserve">to optimise systems, i.e. water-cooled chiller plant system, would result in a reduction of energy consumption. The contribution to energy savings and hence carbon abated, should be factored in the proposed post-project state of the system. Suitable estimates on % improvement should be utilised in the calculations for estimated energy savings. Post-project state to be verified in the measured energy consumption of the optimised system.
e.g. </t>
    </r>
    <r>
      <rPr>
        <b/>
        <i/>
        <sz val="11"/>
        <rFont val="Calibri"/>
        <family val="2"/>
        <scheme val="minor"/>
      </rPr>
      <t>conversion of existing AC area to Natural Ventilation or Mixed Mode Ventilation</t>
    </r>
    <r>
      <rPr>
        <sz val="11"/>
        <rFont val="Calibri"/>
        <family val="2"/>
        <scheme val="minor"/>
      </rPr>
      <t xml:space="preserve"> would result in a reduction of cooling load demand and energy consumption from the air-conditioning system and changes to air distribution system. The contribution to energy savings and hence carbon abated by the converted space, should be factored in the proposed post-project state of the air-conditioning and air distribution system, considering introduction of new mechanical ventilation equipment, if needed. Post-project state to be verified in the measured energy consumption of the optimised systems. For MMV, additional energy consumption from mechanical ventilation introduced should be metered and deducted from the total energy savings from air-conditioning system. </t>
    </r>
  </si>
  <si>
    <r>
      <rPr>
        <b/>
        <sz val="11"/>
        <rFont val="Calibri"/>
        <family val="2"/>
        <scheme val="minor"/>
      </rPr>
      <t xml:space="preserve">To complete fields under 'Pre-Retrofit' at </t>
    </r>
    <r>
      <rPr>
        <b/>
        <sz val="11"/>
        <color rgb="FF0000FF"/>
        <rFont val="Calibri"/>
        <family val="2"/>
        <scheme val="minor"/>
      </rPr>
      <t>Scheme Application Stage</t>
    </r>
    <r>
      <rPr>
        <sz val="11"/>
        <rFont val="Calibri"/>
        <family val="2"/>
        <scheme val="minor"/>
      </rPr>
      <t xml:space="preserve">
1. All fields must be completed
2. EUI is auto-computed</t>
    </r>
  </si>
  <si>
    <t>First Tranche</t>
  </si>
  <si>
    <t>Total First Tranche claim made by Applicant</t>
  </si>
  <si>
    <t>Total Payout as at First Tranche</t>
  </si>
  <si>
    <t>Second Tranche</t>
  </si>
  <si>
    <t>Total Payout as at Second Tranche</t>
  </si>
  <si>
    <t>Declaration by the third-party Qualified Professional (to indicate 'Yes" under column B)</t>
  </si>
  <si>
    <t xml:space="preserve">Any changes to the information provided under "Details of Proposed Chiller Plant Works" pre-retrofit? (For third-party Qualified Professional's declaration) </t>
  </si>
  <si>
    <t>a) I hereby certify that the figures and statements in this Retrofit Proposal and the accompanying supporting technical documents i) are true and correct to the best of my knowledge and that I have not withheld/distorted any facts and ii) have been verified to their original source.</t>
  </si>
  <si>
    <t>e.g. no change</t>
  </si>
  <si>
    <t>Estimated Grant Amount from Estimated Carbon Abated</t>
  </si>
  <si>
    <t>Signature:</t>
  </si>
  <si>
    <t>ACTUAL QUALIFYING COSTS</t>
  </si>
  <si>
    <t>Estimated Qualifying Cost
(to be completed by BCA)</t>
  </si>
  <si>
    <t>Total Actual Qualifying Cost</t>
  </si>
  <si>
    <r>
      <t>Funding Factor</t>
    </r>
    <r>
      <rPr>
        <sz val="11"/>
        <color theme="1"/>
        <rFont val="Calibri"/>
        <family val="2"/>
        <scheme val="minor"/>
      </rPr>
      <t xml:space="preserve"> ($/tCO</t>
    </r>
    <r>
      <rPr>
        <vertAlign val="subscript"/>
        <sz val="11"/>
        <color theme="1"/>
        <rFont val="Calibri"/>
        <family val="2"/>
        <scheme val="minor"/>
      </rPr>
      <t>2</t>
    </r>
    <r>
      <rPr>
        <sz val="11"/>
        <color theme="1"/>
        <rFont val="Calibri"/>
        <family val="2"/>
        <scheme val="minor"/>
      </rPr>
      <t>e)</t>
    </r>
  </si>
  <si>
    <r>
      <t xml:space="preserve">Funding Factor </t>
    </r>
    <r>
      <rPr>
        <sz val="11"/>
        <color theme="1"/>
        <rFont val="Calibri"/>
        <family val="2"/>
        <scheme val="minor"/>
      </rPr>
      <t>($/tCO</t>
    </r>
    <r>
      <rPr>
        <vertAlign val="subscript"/>
        <sz val="11"/>
        <color theme="1"/>
        <rFont val="Calibri"/>
        <family val="2"/>
        <scheme val="minor"/>
      </rPr>
      <t>2</t>
    </r>
    <r>
      <rPr>
        <sz val="11"/>
        <color theme="1"/>
        <rFont val="Calibri"/>
        <family val="2"/>
        <scheme val="minor"/>
      </rPr>
      <t>e)</t>
    </r>
  </si>
  <si>
    <r>
      <t xml:space="preserve">Estimated Energy Savings </t>
    </r>
    <r>
      <rPr>
        <sz val="11"/>
        <color theme="1"/>
        <rFont val="Calibri"/>
        <family val="2"/>
        <scheme val="minor"/>
      </rPr>
      <t>(kWh/yr)</t>
    </r>
    <r>
      <rPr>
        <b/>
        <sz val="11"/>
        <color theme="1"/>
        <rFont val="Calibri"/>
        <family val="2"/>
        <scheme val="minor"/>
      </rPr>
      <t xml:space="preserve"> over useful lifespan</t>
    </r>
  </si>
  <si>
    <r>
      <t xml:space="preserve">Actual Energy Savings </t>
    </r>
    <r>
      <rPr>
        <sz val="11"/>
        <color theme="1"/>
        <rFont val="Calibri"/>
        <family val="2"/>
        <scheme val="minor"/>
      </rPr>
      <t>(kWh/yr)</t>
    </r>
    <r>
      <rPr>
        <b/>
        <sz val="11"/>
        <color theme="1"/>
        <rFont val="Calibri"/>
        <family val="2"/>
        <scheme val="minor"/>
      </rPr>
      <t xml:space="preserve"> over useful lifespan</t>
    </r>
  </si>
  <si>
    <r>
      <t xml:space="preserve">Estimated Carbon Abated </t>
    </r>
    <r>
      <rPr>
        <sz val="11"/>
        <color theme="1"/>
        <rFont val="Calibri"/>
        <family val="2"/>
        <scheme val="minor"/>
      </rPr>
      <t>(tCO</t>
    </r>
    <r>
      <rPr>
        <vertAlign val="subscript"/>
        <sz val="11"/>
        <color theme="1"/>
        <rFont val="Calibri"/>
        <family val="2"/>
        <scheme val="minor"/>
      </rPr>
      <t>2</t>
    </r>
    <r>
      <rPr>
        <sz val="11"/>
        <color theme="1"/>
        <rFont val="Calibri"/>
        <family val="2"/>
        <scheme val="minor"/>
      </rPr>
      <t>e)</t>
    </r>
  </si>
  <si>
    <r>
      <t xml:space="preserve">Actual Carbon Abated </t>
    </r>
    <r>
      <rPr>
        <sz val="11"/>
        <color theme="1"/>
        <rFont val="Calibri"/>
        <family val="2"/>
        <scheme val="minor"/>
      </rPr>
      <t>(tCO</t>
    </r>
    <r>
      <rPr>
        <vertAlign val="subscript"/>
        <sz val="11"/>
        <color theme="1"/>
        <rFont val="Calibri"/>
        <family val="2"/>
        <scheme val="minor"/>
      </rPr>
      <t>2</t>
    </r>
    <r>
      <rPr>
        <sz val="11"/>
        <color theme="1"/>
        <rFont val="Calibri"/>
        <family val="2"/>
        <scheme val="minor"/>
      </rPr>
      <t>e)</t>
    </r>
  </si>
  <si>
    <t>a. All proposed Energy Improvement Works (EIWs) must be installed with a permanent M&amp;V instrumentation.</t>
  </si>
  <si>
    <t>Proposed Grant Amount</t>
  </si>
  <si>
    <t>Incentive cap based on 50% of Estimated Qualifying Costs</t>
  </si>
  <si>
    <t>Incentive cap based on 50% of Proposed Qualifying Costs</t>
  </si>
  <si>
    <t xml:space="preserve">Proposed Maximum Grant Amount </t>
  </si>
  <si>
    <t>PROPOSED/ ESTIMATED QUALIFYING COSTS</t>
  </si>
  <si>
    <t xml:space="preserve"> Replacement of Existing Chiller plant and pumps and airside system (Letter of Award ref. no: xxx dated 24 May 2022; awarded to xxx)</t>
  </si>
  <si>
    <t>Description of Invoice</t>
  </si>
  <si>
    <t>Invoice Ref No.</t>
  </si>
  <si>
    <t>Milestone Payment 2</t>
  </si>
  <si>
    <t>Milestone Payment 3</t>
  </si>
  <si>
    <t>Milestone Payment 4</t>
  </si>
  <si>
    <t>Milestone Payment 5</t>
  </si>
  <si>
    <t>Milestone Payment 6</t>
  </si>
  <si>
    <t>Milestone Payment 7</t>
  </si>
  <si>
    <t>Description of Contract Item</t>
  </si>
  <si>
    <t>1. Scheme Application stage:
a. All pre-retrofit fields in the 'Project Details' tab
b. All pre-retrofit fields for all proposed EIWs in the 'System Level' tabs. Proposed calculation methods for common systems like Chiller Plant, AHU system, Mechanical Ventilation system and Lighting have been prepared in this excel.  For other proposed EIWs, provide similar information/calculations under the 'Other Measures' tab and add on more tabs for more measure, if necessary.
c. Cells B to D in the 'Proposed Qualifying Costs' tab
d. Ensure the details ported over from the 'System Level' tabs to the 'Proposal Summary' is correct and update the details for the EIWs from the 'Other Measures' tab(s), where necessary.
2. First Tranche Application stage:
a. Cells D to H in the 'Disbursement Application' tab
3. Actual Grant Amount Application stage:
a. All post-retrofit fields in the 'Project Details' tab
b. All post-retrofit fields for all proposed EIWs in the 'System Level' tabs. 
c. Cells D to H in the 'Disbursement Application' tab</t>
  </si>
  <si>
    <t>Details of third-party Qualified Professional endorsing the Retrofit Report (Actual Grant Amount Application Stage)</t>
  </si>
  <si>
    <t>Note: Please print out this declaration tab and have the third-party Qualified Professional ink-sign. Please also upload this scanned endorsed page as part of the Scheme Application and Actual Grant Amount Application supporting documents.</t>
  </si>
  <si>
    <r>
      <rPr>
        <b/>
        <sz val="11"/>
        <rFont val="Calibri"/>
        <family val="2"/>
        <scheme val="minor"/>
      </rPr>
      <t xml:space="preserve">To complete fields under 'Post-Retrofit' at </t>
    </r>
    <r>
      <rPr>
        <b/>
        <sz val="11"/>
        <color rgb="FF0000FF"/>
        <rFont val="Calibri"/>
        <family val="2"/>
        <scheme val="minor"/>
      </rPr>
      <t>Actual Grant Amount</t>
    </r>
    <r>
      <rPr>
        <b/>
        <sz val="11"/>
        <rFont val="Calibri"/>
        <family val="2"/>
        <scheme val="minor"/>
      </rPr>
      <t xml:space="preserve"> </t>
    </r>
    <r>
      <rPr>
        <b/>
        <sz val="11"/>
        <color rgb="FF0000FF"/>
        <rFont val="Calibri"/>
        <family val="2"/>
        <scheme val="minor"/>
      </rPr>
      <t>Application Stage</t>
    </r>
    <r>
      <rPr>
        <sz val="11"/>
        <rFont val="Calibri"/>
        <family val="2"/>
        <scheme val="minor"/>
      </rPr>
      <t xml:space="preserve">
1. All fields must be completed
2. Indicate </t>
    </r>
    <r>
      <rPr>
        <i/>
        <sz val="11"/>
        <color rgb="FF0000FF"/>
        <rFont val="Calibri"/>
        <family val="2"/>
        <scheme val="minor"/>
      </rPr>
      <t>no change</t>
    </r>
    <r>
      <rPr>
        <i/>
        <sz val="11"/>
        <color theme="0" tint="-0.499984740745262"/>
        <rFont val="Calibri"/>
        <family val="2"/>
        <scheme val="minor"/>
      </rPr>
      <t xml:space="preserve"> </t>
    </r>
    <r>
      <rPr>
        <sz val="11"/>
        <rFont val="Calibri"/>
        <family val="2"/>
        <scheme val="minor"/>
      </rPr>
      <t xml:space="preserve">if info provided at pre-retrofit stage is still relevant
</t>
    </r>
  </si>
  <si>
    <r>
      <rPr>
        <b/>
        <sz val="11"/>
        <rFont val="Calibri"/>
        <family val="2"/>
        <scheme val="minor"/>
      </rPr>
      <t>To complete fields under "Pre-Retrofit" at Scheme Application Stage</t>
    </r>
    <r>
      <rPr>
        <sz val="11"/>
        <rFont val="Calibri"/>
        <family val="2"/>
        <scheme val="minor"/>
      </rPr>
      <t xml:space="preserve">
1. All fields must be completed if Chiller Plant works is one of the proposed EIWs the applicant is claiming under the scheme
2. To provide elaboration under 'Details of Proposed Chiller Plant Works', providing details on:
a. the current state of the equipment
b. retrofitting works involved, including installation of M&amp;V instrumentation
c. the M&amp;V conducted to determine the baseline energy consumption of the current equipment, in accordance to the section on Energy Audit Methodology stated in the prevailing Code on Periodic Energy Audit of Building Cooling Systems
d. the proposed M&amp;V plan conducted to determine the actual energy consumption of the retrofitted equipment (should be using similar/comparable method as item c). 
3. Provide calculations to determine the measured energy consumption of the current equipment and estimated energy consumption of the equipment post-retrofit in order to determine the Estimated Energy Savings from this EIW
</t>
    </r>
  </si>
  <si>
    <r>
      <rPr>
        <b/>
        <sz val="11"/>
        <rFont val="Calibri"/>
        <family val="2"/>
        <scheme val="minor"/>
      </rPr>
      <t>To complete fields under "Pre-Retrofit" at Scheme Application Stage</t>
    </r>
    <r>
      <rPr>
        <sz val="11"/>
        <rFont val="Calibri"/>
        <family val="2"/>
        <scheme val="minor"/>
      </rPr>
      <t xml:space="preserve">
1. All fields must be completed if AHU works is one of the proposed EIWs the applicant is claiming under the scheme
2. To provide elaboration under 'Details of Proposed AHU Works', providing details on:
a. the current state of the equipment
b. retrofitting works involved, including installation of M&amp;V instrumentation
c. the M&amp;V conducted to determine the baseline energy consumption of the current equipment, in accordance to the section on Energy Audit Methodology stated in the prevailing Code on Periodic Energy Audit of Building Cooling Systems
d. the proposed M&amp;V plan conducted to determine the actual energy consumption of the retrofitted equipment (should be using similar/comparable method as item c). 
3. Provide calculations to determine the measured energy consumption of the current equipment and estimated energy consumption of the equipment post-retrofit in order to determine the Estimated Energy Savings from this EIW
</t>
    </r>
  </si>
  <si>
    <r>
      <rPr>
        <b/>
        <sz val="11"/>
        <rFont val="Calibri"/>
        <family val="2"/>
        <scheme val="minor"/>
      </rPr>
      <t>To complete fields under "Post-Retrofit" at Actual Grant Amount Application Stage</t>
    </r>
    <r>
      <rPr>
        <sz val="11"/>
        <rFont val="Calibri"/>
        <family val="2"/>
        <scheme val="minor"/>
      </rPr>
      <t xml:space="preserve">
1. All fields must be completed if Chiller Plant works is one of the proposed EIWs the applicant is claiming under the scheme
2. To provide elaboration under 'Details of Proposed Chiller Plant Works', providing details on (Indicate no change if info provided at pre-retrofit stage is still relevant):
a. retrofitting works involved, including installation of M&amp;V instrumentation 
b. the M&amp;V conducted to determine the actual energy consumptino of the retrofitted equipment, in accordance to the section on Energy Audit Methodology stated in the prevailing Code on Periodic Energy Audit of Building Cooling Systems
c. provide photographic evidence of the M&amp;V instrumentation installed
3. To provide calculations to determine the measured energy consumption of the retrofitted equipment and in order to determine the Actual Energy Savings from this EIW
</t>
    </r>
  </si>
  <si>
    <r>
      <rPr>
        <b/>
        <sz val="11"/>
        <rFont val="Calibri"/>
        <family val="2"/>
        <scheme val="minor"/>
      </rPr>
      <t>To complete fields under "Post-Retrofit" at Actual Grant Amount Application Stage</t>
    </r>
    <r>
      <rPr>
        <sz val="11"/>
        <rFont val="Calibri"/>
        <family val="2"/>
        <scheme val="minor"/>
      </rPr>
      <t xml:space="preserve">
1. All fields must be completed if AHU works is one of the proposed EIWs the applicant is claiming under the scheme
2. To provide elaboration under 'Details of Proposed Chiller Plant Works', providing details on (Indicate no change if info provided at pre-retrofit stage is still relevant):
a. retrofitting works involved, including installation of M&amp;V instrumentation 
b. the M&amp;V conducted to determine the actual energy consumption of the retrofitted equipment, in accordance to the section on Energy Audit Methodology stated in the prevailing Code on Periodic Energy Audit of Building Cooling Systems
c. provide photographic evidence of the M&amp;V instrumentation installed
3. To provide calculations to determine the measured energy consumption of the retrofitted equipment and in order to determine the Actual Energy Savings from this EIW
</t>
    </r>
  </si>
  <si>
    <r>
      <rPr>
        <b/>
        <sz val="11"/>
        <rFont val="Calibri"/>
        <family val="2"/>
        <scheme val="minor"/>
      </rPr>
      <t>To complete fields under "Pre-Retrofit" at Scheme Application Stage</t>
    </r>
    <r>
      <rPr>
        <sz val="11"/>
        <rFont val="Calibri"/>
        <family val="2"/>
        <scheme val="minor"/>
      </rPr>
      <t xml:space="preserve">
1. All fields must be completed if Mechanical Ventilation works is one of the proposed EIWs the applicant is claiming under the scheme
2. To provide elaboration under 'Details of Proposed Mechanical Ventilation Works', providing details on:
a. the current state of the equipment
b. retrofitting works involved, including installation of M&amp;V instrumentation
c. the M&amp;V conducted to determine the baseline energy consumption of the current equipment, in accordance to the section on Energy Audit Methodology stated in the prevailing Code on Periodic Energy Audit of Building Cooling Systems
d. the proposed M&amp;V plan conducted to determine the actual energy consumption of the retrofitted equipment (should be using similar/comparable method as item c). 
3. Provide calculations to determine the measured energy consumption of the current equipment and estimated energy consumption of the equipment post-retrofit in order to determine the Estimated Energy Savings from this EIW
</t>
    </r>
  </si>
  <si>
    <r>
      <rPr>
        <b/>
        <sz val="11"/>
        <rFont val="Calibri"/>
        <family val="2"/>
        <scheme val="minor"/>
      </rPr>
      <t>To complete fields under "Post-Retrofit" at Actual Grant Amount Application Stage</t>
    </r>
    <r>
      <rPr>
        <sz val="11"/>
        <rFont val="Calibri"/>
        <family val="2"/>
        <scheme val="minor"/>
      </rPr>
      <t xml:space="preserve">
1. All fields must be completed if Mechanical Ventilation works is one of the proposed EIWs the applicant is claiming under the scheme
2. To provide elaboration under 'Details of Proposed Mechnical Ventilation Works', providing details on (Indicate no change if info provided at pre-retrofit stage is still relevant):
a. retrofitting works involved, including installation of M&amp;V instrumentation 
b. the M&amp;V conducted to determine the actual energy consumption of the retrofitted equipment, in accordance to the section on Energy Audit Methodology stated in the prevailing Code on Periodic Energy Audit of Building Cooling Systems
c. provide photographic evidence of the M&amp;V instrumentation installed
3. To provide calculations to determine the measured energy consumption of the retrofitted equipment and in order to determine the Actual Energy Savings from this EIW
</t>
    </r>
  </si>
  <si>
    <t>3) New AHUs to be measured from new AHU panels or from VSD, in accordance to the section on Energy Audit Methodology stated in the prevailing Code on Periodic Energy Audit of Building Cooling Systems</t>
  </si>
  <si>
    <t>1) Fans' operating power to be trended &amp; measured from fan panels, in accordance to the section on Energy Audit Methodology stated in the prevailing Code on Periodic Energy Audit of Building Cooling Systems</t>
  </si>
  <si>
    <r>
      <rPr>
        <b/>
        <sz val="11"/>
        <rFont val="Calibri"/>
        <family val="2"/>
        <scheme val="minor"/>
      </rPr>
      <t>To complete fields under "Post-Retrofit" at Actual Grant Amount Application Stage</t>
    </r>
    <r>
      <rPr>
        <sz val="11"/>
        <rFont val="Calibri"/>
        <family val="2"/>
        <scheme val="minor"/>
      </rPr>
      <t xml:space="preserve">
1. All fields must be completed if Lighting works is one of the proposed EIWs the applicant is claiming under the scheme
2. To provide elaboration under 'Details of Proposed Lighting Works', providing details on (Indicate no change if info provided at pre-retrofit stage is still relevant):
a. retrofitting works involved, including installation of M&amp;V instrumentation 
b. provide photographic evidence of the M&amp;V instrumentation installed
3. To provide calculations to determine the measured energy consumption of the retrofitted equipment and in order to determine the Actual Energy Savings from this EIW
</t>
    </r>
  </si>
  <si>
    <r>
      <rPr>
        <b/>
        <sz val="11"/>
        <rFont val="Calibri"/>
        <family val="2"/>
        <scheme val="minor"/>
      </rPr>
      <t>To complete fields under "Pre-Retrofit" at Scheme Application Stage</t>
    </r>
    <r>
      <rPr>
        <sz val="11"/>
        <rFont val="Calibri"/>
        <family val="2"/>
        <scheme val="minor"/>
      </rPr>
      <t xml:space="preserve">
1. All fields must be completed if Lighting works is one of the proposed EIWs the applicant is claiming under the scheme
2. To provide elaboration under 'Details of Proposed Lighting Works', providing details on:
a. the current state of the equipment
b. retrofitting works involved, including installation of M&amp;V instrumentation
3. Provide calculations to determine the measured energy consumption of the current equipment and estimated energy consumption of the equipment post-retrofit in order to determine the Estimated Energy Savings from this EIW</t>
    </r>
  </si>
  <si>
    <t xml:space="preserve">Any changes to the information provided under "Details of Proposed Works" pre-retrofit? (For third-party Qualified Professional's declaration) </t>
  </si>
  <si>
    <r>
      <rPr>
        <b/>
        <sz val="11"/>
        <rFont val="Calibri"/>
        <family val="2"/>
        <scheme val="minor"/>
      </rPr>
      <t>To complete fields under "Pre-Retrofit" at Scheme Application Stage for other proposed EIWs that the applicant is claiming under the scheme (1 tab per additional measure)</t>
    </r>
    <r>
      <rPr>
        <sz val="11"/>
        <rFont val="Calibri"/>
        <family val="2"/>
        <scheme val="minor"/>
      </rPr>
      <t xml:space="preserve">
1. All fields must be completed
2. To provide elaboration under 'Details of Proposed Works', providing details on:
a. the current state of the equipment, system or space
b. retrofitting works involved, including installation of M&amp;V instrumentation
c. the M&amp;V conducted to determine the baseline energy consumption of the current equipment, in accordance to the section on Energy Audit Methodology stated in the prevailing Code on Periodic Energy Audit of Building Cooling Systems where relevant or calculated energy consumption data for other systems proposed to be retrofitted or replaced
d. the proposed M&amp;V plan conducted to determine the actual energy consumption of the retrofitted equipment (should be using similar/comparable method as item c). 
3. Provide calculations to determine the measured energy consumption of the current equipment and estimated energy consumption of the equipment post-retrofit in order to determine the Estimated Energy Savings from this EIW.
4. To list down any assumptions used in the calculations, where applicable.
</t>
    </r>
  </si>
  <si>
    <r>
      <rPr>
        <b/>
        <sz val="11"/>
        <rFont val="Calibri"/>
        <family val="2"/>
        <scheme val="minor"/>
      </rPr>
      <t>To complete fields under "Post-Retrofit" at Actual Grant Amount Application Stage for other proposed EIWs that the applicant is claiming under the scheme (1 tab per additional measure)</t>
    </r>
    <r>
      <rPr>
        <sz val="11"/>
        <rFont val="Calibri"/>
        <family val="2"/>
        <scheme val="minor"/>
      </rPr>
      <t xml:space="preserve">
1. All fields must be completed
2. To provide elaboration under 'Details of Proposed Works', providing details on (Indicate no change if info provided at pre-retrofit stage is still relevant):
a. retrofitting works involved, including installation of M&amp;V instrumentation 
b. the M&amp;V conducted to determine the actual energy consumption of the retrofitted equipment, in accordance to the section on Energy Audit Methodology stated in the prevailing Code on Periodic Energy Audit of Building Cooling Systems where relevant or calculated energy consumption data for other systems proposed to be retrofitted or replaced
c. provide photographic evidence of the M&amp;V instrumentation installed
3. To provide calculations to determine the measured energy consumption of the retrofitted equipment and in order to determine the Actual Energy Savings from this EIW
4. To list down any assumptions used in the calculations, where applicable.
</t>
    </r>
  </si>
  <si>
    <t>At Scheme Application stage,
1. Ensure the details ported over from the individual 'System Level' tabs to the following tables are correct and to add on details for any additional proposed EIWs where applicable, to summarise the Total Estimated Energy Savings / Total Actual Energy Savings
2. Ensure the targeted Green Mark rating ported over from the 'Project Details' tab and the other auto-populated details are in order.
3. Ensure the detail ported over from the 'Proposed Qualifying Cost' tab to the 'Proposed Grant Amount' table is correct.
4. The Maximum Grant Amount is determined from the information in items 1, 2 and 3.
At First Tranche Application stage,
5. Ensure the detail ported over from the 'Disbursement Application' tab to the 'First Tranche' table is correct.
6. The First tranche amount is determined from the Maximum Grant Amount and the information in item 5.
At Actual Grant Amount Application stage,
7. Ensure the Total Actual Energy Savings details ported over from the individual 'System Level' tabs to the following tables are correct and to add on details for any additional proposed EIWs where applicable.
8. Ensure the detail ported over from the 'Disbursement Application' tab to the 'Actual Grant Amount' table is correct.
9. The second tranche amount, the Actual Grant Amount less monies disbursed under the First Tranche, is determined from the information in items 7 and 8.</t>
  </si>
  <si>
    <t>Total Qualifying Costs incurred by Building Owner Till Date</t>
  </si>
  <si>
    <t>Second Tranche (Actual Grant Amount less First Tranche)</t>
  </si>
  <si>
    <r>
      <rPr>
        <b/>
        <sz val="11"/>
        <rFont val="Calibri"/>
        <family val="2"/>
        <scheme val="minor"/>
      </rPr>
      <t>During First Tranche and Actual Grant Amount Application, columns A to H to be completed</t>
    </r>
    <r>
      <rPr>
        <sz val="11"/>
        <rFont val="Calibri"/>
        <family val="2"/>
        <scheme val="minor"/>
      </rPr>
      <t xml:space="preserve">
1. Port over the relevant details on applicable items under 'Estimated Qualifying Costs' from the 'Proposed Qualifying Costs' tab to columns A to C in the table below and to add on details for any additional proposed EIWs where applicable.
2. Certified true copy of the payment receipts and the corresponding invoices of all EIWs are to be submitted as part of the complete application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</si>
</sst>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0.0"/>
    <numFmt numFmtId="167" formatCode="0.000"/>
    <numFmt numFmtId="168" formatCode="0.0%"/>
    <numFmt numFmtId="169" formatCode="#,##0.000"/>
    <numFmt numFmtId="170" formatCode="&quot;$&quot;#,##0.00"/>
    <numFmt numFmtId="171" formatCode="&quot;$&quot;#,##0"/>
  </numFmts>
  <fonts count="44" x14ac:knownFonts="1">
    <font>
      <sz val="11"/>
      <color theme="1"/>
      <name val="Calibri"/>
      <family val="2"/>
      <scheme val="minor"/>
    </font>
    <font>
      <b/>
      <sz val="11"/>
      <color theme="1"/>
      <name val="Calibri"/>
      <family val="2"/>
      <scheme val="minor"/>
    </font>
    <font>
      <sz val="10"/>
      <color theme="1"/>
      <name val="Calibri"/>
      <family val="2"/>
      <scheme val="minor"/>
    </font>
    <font>
      <i/>
      <sz val="11"/>
      <color theme="1"/>
      <name val="Calibri"/>
      <family val="2"/>
      <scheme val="minor"/>
    </font>
    <font>
      <sz val="11"/>
      <color theme="1"/>
      <name val="Calibri"/>
      <family val="2"/>
      <scheme val="minor"/>
    </font>
    <font>
      <b/>
      <u/>
      <sz val="11"/>
      <color theme="1"/>
      <name val="Calibri"/>
      <family val="2"/>
      <scheme val="minor"/>
    </font>
    <font>
      <i/>
      <sz val="11"/>
      <color rgb="FFFF0000"/>
      <name val="Calibri"/>
      <family val="2"/>
      <scheme val="minor"/>
    </font>
    <font>
      <b/>
      <i/>
      <sz val="11"/>
      <color indexed="8"/>
      <name val="Calibri"/>
      <family val="2"/>
      <scheme val="minor"/>
    </font>
    <font>
      <i/>
      <sz val="11"/>
      <color indexed="8"/>
      <name val="Calibri"/>
      <family val="2"/>
      <scheme val="minor"/>
    </font>
    <font>
      <b/>
      <sz val="11"/>
      <color indexed="8"/>
      <name val="Calibri"/>
      <family val="2"/>
      <scheme val="minor"/>
    </font>
    <font>
      <sz val="11"/>
      <color indexed="8"/>
      <name val="Calibri"/>
      <family val="2"/>
      <scheme val="minor"/>
    </font>
    <font>
      <sz val="11"/>
      <color theme="0" tint="-0.499984740745262"/>
      <name val="Calibri"/>
      <family val="2"/>
      <scheme val="minor"/>
    </font>
    <font>
      <sz val="11"/>
      <color indexed="8"/>
      <name val="Calibri"/>
      <family val="2"/>
    </font>
    <font>
      <b/>
      <sz val="11"/>
      <name val="Calibri"/>
      <family val="2"/>
      <scheme val="minor"/>
    </font>
    <font>
      <b/>
      <sz val="11"/>
      <color rgb="FF002060"/>
      <name val="Calibri"/>
      <family val="2"/>
      <scheme val="minor"/>
    </font>
    <font>
      <sz val="10"/>
      <name val="Arial"/>
      <family val="2"/>
    </font>
    <font>
      <i/>
      <sz val="11"/>
      <color theme="2" tint="-0.499984740745262"/>
      <name val="Calibri"/>
      <family val="2"/>
      <scheme val="minor"/>
    </font>
    <font>
      <b/>
      <i/>
      <sz val="11"/>
      <color rgb="FFFF0000"/>
      <name val="Calibri"/>
      <family val="2"/>
      <scheme val="minor"/>
    </font>
    <font>
      <b/>
      <i/>
      <sz val="11"/>
      <color theme="1"/>
      <name val="Calibri"/>
      <family val="2"/>
      <scheme val="minor"/>
    </font>
    <font>
      <sz val="11"/>
      <color theme="1"/>
      <name val="Calibri"/>
      <family val="2"/>
    </font>
    <font>
      <sz val="11"/>
      <color theme="1"/>
      <name val="Arial"/>
      <family val="2"/>
    </font>
    <font>
      <b/>
      <sz val="9"/>
      <color indexed="81"/>
      <name val="Tahoma"/>
      <family val="2"/>
    </font>
    <font>
      <b/>
      <sz val="11"/>
      <color theme="0" tint="-0.499984740745262"/>
      <name val="Calibri"/>
      <family val="2"/>
      <scheme val="minor"/>
    </font>
    <font>
      <sz val="11"/>
      <name val="Calibri"/>
      <family val="2"/>
      <scheme val="minor"/>
    </font>
    <font>
      <i/>
      <sz val="9"/>
      <color theme="2" tint="-0.499984740745262"/>
      <name val="Calibri"/>
      <family val="2"/>
      <scheme val="minor"/>
    </font>
    <font>
      <i/>
      <vertAlign val="superscript"/>
      <sz val="11"/>
      <color theme="1"/>
      <name val="Calibri"/>
      <family val="2"/>
      <scheme val="minor"/>
    </font>
    <font>
      <i/>
      <sz val="11"/>
      <color theme="0" tint="-0.499984740745262"/>
      <name val="Calibri"/>
      <family val="2"/>
      <scheme val="minor"/>
    </font>
    <font>
      <i/>
      <sz val="11"/>
      <name val="Calibri"/>
      <family val="2"/>
      <scheme val="minor"/>
    </font>
    <font>
      <b/>
      <i/>
      <sz val="11"/>
      <color theme="2" tint="-0.499984740745262"/>
      <name val="Calibri"/>
      <family val="2"/>
      <scheme val="minor"/>
    </font>
    <font>
      <i/>
      <sz val="11"/>
      <color rgb="FF000000"/>
      <name val="Calibri"/>
      <family val="2"/>
      <scheme val="minor"/>
    </font>
    <font>
      <b/>
      <sz val="11"/>
      <color rgb="FFFF0000"/>
      <name val="Calibri"/>
      <family val="2"/>
      <scheme val="minor"/>
    </font>
    <font>
      <sz val="11"/>
      <color rgb="FF000000"/>
      <name val="Calibri"/>
      <family val="2"/>
      <scheme val="minor"/>
    </font>
    <font>
      <b/>
      <i/>
      <sz val="11"/>
      <color theme="0" tint="-0.499984740745262"/>
      <name val="Calibri"/>
      <family val="2"/>
      <scheme val="minor"/>
    </font>
    <font>
      <b/>
      <sz val="11"/>
      <color theme="0"/>
      <name val="Calibri"/>
      <family val="2"/>
      <scheme val="minor"/>
    </font>
    <font>
      <sz val="11"/>
      <color theme="0"/>
      <name val="Calibri"/>
      <family val="2"/>
      <scheme val="minor"/>
    </font>
    <font>
      <u/>
      <sz val="11"/>
      <color theme="10"/>
      <name val="Calibri"/>
      <family val="2"/>
      <scheme val="minor"/>
    </font>
    <font>
      <i/>
      <sz val="11"/>
      <color rgb="FF0000FF"/>
      <name val="Calibri"/>
      <family val="2"/>
      <scheme val="minor"/>
    </font>
    <font>
      <u/>
      <sz val="11"/>
      <color theme="1"/>
      <name val="Calibri"/>
      <family val="2"/>
      <scheme val="minor"/>
    </font>
    <font>
      <b/>
      <i/>
      <sz val="11"/>
      <name val="Calibri"/>
      <family val="2"/>
      <scheme val="minor"/>
    </font>
    <font>
      <b/>
      <sz val="11"/>
      <color rgb="FF0000FF"/>
      <name val="Calibri"/>
      <family val="2"/>
      <scheme val="minor"/>
    </font>
    <font>
      <b/>
      <strike/>
      <sz val="11"/>
      <name val="Calibri"/>
      <family val="2"/>
      <scheme val="minor"/>
    </font>
    <font>
      <vertAlign val="subscript"/>
      <sz val="11"/>
      <color theme="1"/>
      <name val="Calibri"/>
      <family val="2"/>
      <scheme val="minor"/>
    </font>
    <font>
      <b/>
      <u/>
      <sz val="11"/>
      <color rgb="FFFF0000"/>
      <name val="Calibri"/>
      <family val="2"/>
      <scheme val="minor"/>
    </font>
    <font>
      <sz val="8"/>
      <name val="Calibri"/>
      <family val="2"/>
      <scheme val="minor"/>
    </font>
  </fonts>
  <fills count="19">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indexed="9"/>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2" tint="-0.249977111117893"/>
        <bgColor indexed="64"/>
      </patternFill>
    </fill>
    <fill>
      <patternFill patternType="solid">
        <fgColor theme="7" tint="-0.249977111117893"/>
        <bgColor indexed="64"/>
      </patternFill>
    </fill>
    <fill>
      <patternFill patternType="solid">
        <fgColor theme="4" tint="-0.499984740745262"/>
        <bgColor indexed="64"/>
      </patternFill>
    </fill>
    <fill>
      <patternFill patternType="solid">
        <fgColor theme="8" tint="-0.49998474074526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4">
    <xf numFmtId="0" fontId="0" fillId="0" borderId="0"/>
    <xf numFmtId="164"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43" fontId="12" fillId="0" borderId="0" applyFont="0" applyFill="0" applyBorder="0" applyAlignment="0" applyProtection="0"/>
    <xf numFmtId="9" fontId="12"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0" fontId="19" fillId="0" borderId="0"/>
    <xf numFmtId="0" fontId="20" fillId="0" borderId="0"/>
    <xf numFmtId="0" fontId="15" fillId="0" borderId="0"/>
    <xf numFmtId="0" fontId="35" fillId="0" borderId="0" applyNumberFormat="0" applyFill="0" applyBorder="0" applyAlignment="0" applyProtection="0"/>
  </cellStyleXfs>
  <cellXfs count="666">
    <xf numFmtId="0" fontId="0" fillId="0" borderId="0" xfId="0"/>
    <xf numFmtId="0" fontId="1" fillId="0" borderId="0" xfId="0" applyFont="1"/>
    <xf numFmtId="0" fontId="2" fillId="0" borderId="0" xfId="0" applyFont="1"/>
    <xf numFmtId="0" fontId="0" fillId="0" borderId="0" xfId="0" applyAlignment="1">
      <alignment horizontal="center" vertical="center"/>
    </xf>
    <xf numFmtId="0" fontId="0" fillId="0" borderId="0" xfId="0" applyAlignment="1">
      <alignment vertical="center"/>
    </xf>
    <xf numFmtId="0" fontId="7" fillId="0" borderId="0" xfId="0" applyFont="1"/>
    <xf numFmtId="166" fontId="9" fillId="8" borderId="1" xfId="0" applyNumberFormat="1" applyFont="1" applyFill="1" applyBorder="1" applyAlignment="1">
      <alignment horizontal="center" vertical="center" wrapText="1"/>
    </xf>
    <xf numFmtId="166" fontId="9" fillId="8" borderId="1" xfId="0" applyNumberFormat="1" applyFont="1" applyFill="1" applyBorder="1" applyAlignment="1">
      <alignment horizontal="center" vertical="center"/>
    </xf>
    <xf numFmtId="2" fontId="9" fillId="8" borderId="1" xfId="0" applyNumberFormat="1" applyFont="1" applyFill="1" applyBorder="1" applyAlignment="1">
      <alignment horizontal="center" vertical="center" wrapText="1"/>
    </xf>
    <xf numFmtId="3" fontId="11" fillId="0" borderId="1" xfId="5" applyNumberFormat="1" applyFont="1" applyBorder="1" applyAlignment="1">
      <alignment horizontal="center" vertical="center"/>
    </xf>
    <xf numFmtId="167" fontId="11" fillId="0" borderId="1" xfId="0" applyNumberFormat="1" applyFont="1" applyBorder="1" applyAlignment="1">
      <alignment horizontal="center" vertical="center" wrapText="1" readingOrder="1"/>
    </xf>
    <xf numFmtId="3" fontId="11" fillId="0" borderId="1" xfId="0" applyNumberFormat="1" applyFont="1" applyBorder="1" applyAlignment="1">
      <alignment horizontal="center" vertical="center" wrapText="1" readingOrder="1"/>
    </xf>
    <xf numFmtId="38" fontId="11" fillId="0" borderId="1" xfId="0" applyNumberFormat="1" applyFont="1" applyBorder="1" applyAlignment="1">
      <alignment horizontal="center" vertical="center"/>
    </xf>
    <xf numFmtId="168" fontId="11" fillId="0" borderId="1" xfId="6" applyNumberFormat="1" applyFont="1" applyBorder="1" applyAlignment="1">
      <alignment horizontal="center" vertical="center"/>
    </xf>
    <xf numFmtId="167" fontId="11" fillId="9" borderId="1" xfId="0" applyNumberFormat="1" applyFont="1" applyFill="1" applyBorder="1" applyAlignment="1">
      <alignment horizontal="center" vertical="center" wrapText="1" readingOrder="1"/>
    </xf>
    <xf numFmtId="0" fontId="1" fillId="0" borderId="0" xfId="0" applyFont="1" applyAlignment="1">
      <alignment horizontal="center" vertical="center"/>
    </xf>
    <xf numFmtId="0" fontId="5" fillId="0" borderId="0" xfId="0" applyFont="1"/>
    <xf numFmtId="0" fontId="1" fillId="0" borderId="0" xfId="0" applyFont="1" applyAlignment="1">
      <alignment vertical="center"/>
    </xf>
    <xf numFmtId="0" fontId="1" fillId="11" borderId="1" xfId="0" applyFont="1" applyFill="1" applyBorder="1" applyAlignment="1">
      <alignment horizontal="center" vertical="center" wrapText="1"/>
    </xf>
    <xf numFmtId="0" fontId="1" fillId="12" borderId="1" xfId="0" applyFont="1" applyFill="1" applyBorder="1" applyAlignment="1">
      <alignment horizontal="center" vertical="center" wrapText="1"/>
    </xf>
    <xf numFmtId="3" fontId="1" fillId="12" borderId="1" xfId="0" applyNumberFormat="1" applyFont="1" applyFill="1" applyBorder="1" applyAlignment="1">
      <alignment horizontal="center" vertical="center"/>
    </xf>
    <xf numFmtId="2" fontId="1" fillId="0" borderId="0" xfId="0" applyNumberFormat="1" applyFont="1" applyAlignment="1">
      <alignment horizontal="center" vertical="center"/>
    </xf>
    <xf numFmtId="0" fontId="16" fillId="0" borderId="1" xfId="0" applyFont="1" applyBorder="1" applyAlignment="1">
      <alignment horizontal="left" vertical="center" wrapText="1"/>
    </xf>
    <xf numFmtId="0" fontId="9" fillId="7" borderId="1" xfId="0" applyFont="1" applyFill="1" applyBorder="1" applyAlignment="1">
      <alignment vertical="center"/>
    </xf>
    <xf numFmtId="166" fontId="9" fillId="12" borderId="1" xfId="0" applyNumberFormat="1" applyFont="1" applyFill="1" applyBorder="1" applyAlignment="1">
      <alignment horizontal="center" vertical="center" wrapText="1"/>
    </xf>
    <xf numFmtId="166" fontId="9" fillId="12" borderId="1" xfId="0" applyNumberFormat="1" applyFont="1" applyFill="1" applyBorder="1" applyAlignment="1">
      <alignment horizontal="center" vertical="center"/>
    </xf>
    <xf numFmtId="2" fontId="9" fillId="12" borderId="1" xfId="0" applyNumberFormat="1" applyFont="1" applyFill="1" applyBorder="1" applyAlignment="1">
      <alignment horizontal="center" vertical="center" wrapText="1"/>
    </xf>
    <xf numFmtId="0" fontId="9" fillId="7" borderId="14" xfId="0" applyFont="1" applyFill="1" applyBorder="1" applyAlignment="1">
      <alignment vertical="center"/>
    </xf>
    <xf numFmtId="0" fontId="9" fillId="0" borderId="0" xfId="0" applyFont="1" applyAlignment="1">
      <alignment horizontal="center"/>
    </xf>
    <xf numFmtId="0" fontId="7" fillId="0" borderId="6" xfId="0" applyFont="1" applyBorder="1" applyAlignment="1">
      <alignment vertical="center"/>
    </xf>
    <xf numFmtId="166" fontId="7" fillId="0" borderId="0" xfId="0" applyNumberFormat="1" applyFont="1" applyAlignment="1">
      <alignment vertical="center"/>
    </xf>
    <xf numFmtId="2" fontId="8" fillId="0" borderId="0" xfId="0" applyNumberFormat="1" applyFont="1" applyAlignment="1">
      <alignment vertical="center"/>
    </xf>
    <xf numFmtId="166" fontId="8" fillId="0" borderId="0" xfId="0" applyNumberFormat="1" applyFont="1" applyAlignment="1">
      <alignment vertical="center"/>
    </xf>
    <xf numFmtId="2" fontId="7" fillId="0" borderId="0" xfId="0" applyNumberFormat="1" applyFont="1" applyAlignment="1">
      <alignment vertical="center"/>
    </xf>
    <xf numFmtId="0" fontId="10" fillId="0" borderId="14" xfId="0" applyFont="1" applyBorder="1" applyAlignment="1">
      <alignment horizontal="left" vertical="center" wrapText="1" indent="1" readingOrder="1"/>
    </xf>
    <xf numFmtId="0" fontId="7" fillId="0" borderId="0" xfId="0" applyFont="1" applyAlignment="1">
      <alignment vertical="center"/>
    </xf>
    <xf numFmtId="0" fontId="9" fillId="7" borderId="33" xfId="0" applyFont="1" applyFill="1" applyBorder="1" applyAlignment="1">
      <alignment vertical="center"/>
    </xf>
    <xf numFmtId="0" fontId="9" fillId="7" borderId="25" xfId="0" applyFont="1" applyFill="1" applyBorder="1" applyAlignment="1">
      <alignment vertical="center"/>
    </xf>
    <xf numFmtId="0" fontId="9" fillId="7" borderId="19" xfId="0" applyFont="1" applyFill="1" applyBorder="1" applyAlignment="1">
      <alignment vertical="center"/>
    </xf>
    <xf numFmtId="0" fontId="9" fillId="7" borderId="31" xfId="0" applyFont="1" applyFill="1" applyBorder="1" applyAlignment="1">
      <alignment vertical="center"/>
    </xf>
    <xf numFmtId="0" fontId="4" fillId="0" borderId="0" xfId="10" applyFont="1" applyAlignment="1">
      <alignment horizontal="center" vertical="center"/>
    </xf>
    <xf numFmtId="0" fontId="1" fillId="0" borderId="0" xfId="10" applyFont="1" applyAlignment="1">
      <alignment horizontal="left" vertical="center"/>
    </xf>
    <xf numFmtId="0" fontId="1" fillId="0" borderId="0" xfId="10" applyFont="1" applyAlignment="1">
      <alignment horizontal="center" vertical="center" wrapText="1"/>
    </xf>
    <xf numFmtId="0" fontId="4" fillId="0" borderId="0" xfId="10" quotePrefix="1" applyFont="1" applyAlignment="1">
      <alignment horizontal="left" vertical="center"/>
    </xf>
    <xf numFmtId="0" fontId="1" fillId="0" borderId="1" xfId="0" applyFont="1" applyBorder="1" applyAlignment="1">
      <alignment horizontal="right" vertical="center"/>
    </xf>
    <xf numFmtId="0" fontId="1" fillId="8" borderId="33" xfId="0" applyFont="1" applyFill="1" applyBorder="1" applyAlignment="1">
      <alignment horizontal="center" vertical="center" wrapText="1"/>
    </xf>
    <xf numFmtId="37" fontId="1" fillId="8" borderId="1" xfId="7" applyNumberFormat="1" applyFont="1" applyFill="1" applyBorder="1" applyAlignment="1">
      <alignment horizontal="center" vertical="center"/>
    </xf>
    <xf numFmtId="0" fontId="1" fillId="0" borderId="0" xfId="0" applyFont="1" applyAlignment="1">
      <alignment vertical="center" wrapText="1"/>
    </xf>
    <xf numFmtId="0" fontId="14" fillId="0" borderId="0" xfId="0" applyFont="1" applyAlignment="1">
      <alignment horizontal="left" vertical="center"/>
    </xf>
    <xf numFmtId="0" fontId="1" fillId="0" borderId="0" xfId="0" applyFont="1" applyAlignment="1">
      <alignment horizontal="left" vertical="center"/>
    </xf>
    <xf numFmtId="0" fontId="20" fillId="0" borderId="0" xfId="11"/>
    <xf numFmtId="0" fontId="4" fillId="0" borderId="3" xfId="10" applyFont="1" applyBorder="1" applyAlignment="1">
      <alignment horizontal="center" vertical="center"/>
    </xf>
    <xf numFmtId="0" fontId="4" fillId="0" borderId="4" xfId="10" applyFont="1" applyBorder="1" applyAlignment="1">
      <alignment horizontal="center" vertical="center"/>
    </xf>
    <xf numFmtId="0" fontId="4" fillId="0" borderId="5" xfId="10" applyFont="1" applyBorder="1" applyAlignment="1">
      <alignment horizontal="center" vertical="center"/>
    </xf>
    <xf numFmtId="0" fontId="4" fillId="0" borderId="7" xfId="10" applyFont="1" applyBorder="1" applyAlignment="1">
      <alignment horizontal="center" vertical="center"/>
    </xf>
    <xf numFmtId="0" fontId="4" fillId="0" borderId="6" xfId="10" applyFont="1" applyBorder="1" applyAlignment="1">
      <alignment horizontal="center" vertical="center"/>
    </xf>
    <xf numFmtId="0" fontId="18" fillId="0" borderId="6" xfId="10" applyFont="1" applyBorder="1" applyAlignment="1">
      <alignment horizontal="left" vertical="center"/>
    </xf>
    <xf numFmtId="0" fontId="4" fillId="0" borderId="8" xfId="10" applyFont="1" applyBorder="1" applyAlignment="1">
      <alignment horizontal="center" vertical="center"/>
    </xf>
    <xf numFmtId="0" fontId="4" fillId="0" borderId="9" xfId="10" applyFont="1" applyBorder="1" applyAlignment="1">
      <alignment horizontal="center" vertical="center"/>
    </xf>
    <xf numFmtId="0" fontId="4" fillId="0" borderId="10" xfId="10" applyFont="1" applyBorder="1" applyAlignment="1">
      <alignment horizontal="center" vertical="center"/>
    </xf>
    <xf numFmtId="0" fontId="4" fillId="0" borderId="4" xfId="10" applyFont="1" applyBorder="1" applyAlignment="1">
      <alignment vertical="center"/>
    </xf>
    <xf numFmtId="0" fontId="4" fillId="0" borderId="0" xfId="10" applyFont="1" applyAlignment="1">
      <alignment vertical="center"/>
    </xf>
    <xf numFmtId="0" fontId="4" fillId="0" borderId="3" xfId="10" applyFont="1" applyBorder="1" applyAlignment="1">
      <alignment vertical="center"/>
    </xf>
    <xf numFmtId="0" fontId="4" fillId="0" borderId="6" xfId="10" applyFont="1" applyBorder="1" applyAlignment="1">
      <alignment vertical="center"/>
    </xf>
    <xf numFmtId="0" fontId="6" fillId="0" borderId="0" xfId="10" applyFont="1" applyAlignment="1">
      <alignment vertical="center"/>
    </xf>
    <xf numFmtId="0" fontId="17" fillId="0" borderId="28" xfId="0" applyFont="1" applyBorder="1"/>
    <xf numFmtId="0" fontId="1" fillId="7" borderId="1" xfId="0" applyFont="1" applyFill="1" applyBorder="1" applyAlignment="1">
      <alignment horizontal="center" vertical="center" wrapText="1"/>
    </xf>
    <xf numFmtId="44" fontId="1" fillId="7" borderId="1" xfId="8" applyFont="1" applyFill="1" applyBorder="1" applyAlignment="1">
      <alignment horizontal="center" vertical="center" wrapText="1"/>
    </xf>
    <xf numFmtId="0" fontId="13" fillId="7" borderId="1" xfId="0" applyFont="1" applyFill="1" applyBorder="1" applyAlignment="1">
      <alignment horizontal="center" vertical="center" wrapText="1"/>
    </xf>
    <xf numFmtId="0" fontId="0" fillId="0" borderId="0" xfId="0" applyAlignment="1">
      <alignment horizontal="center" vertical="center" wrapText="1"/>
    </xf>
    <xf numFmtId="14" fontId="11" fillId="0" borderId="1" xfId="0" applyNumberFormat="1" applyFont="1" applyBorder="1" applyAlignment="1">
      <alignment horizontal="center" vertical="center" wrapText="1"/>
    </xf>
    <xf numFmtId="44" fontId="11" fillId="0" borderId="1" xfId="8" applyFont="1" applyBorder="1" applyAlignment="1">
      <alignment horizontal="center" vertical="center" wrapText="1"/>
    </xf>
    <xf numFmtId="0" fontId="0" fillId="0" borderId="0" xfId="0" applyAlignment="1">
      <alignment vertical="center" wrapText="1"/>
    </xf>
    <xf numFmtId="44" fontId="0" fillId="0" borderId="0" xfId="8" applyFont="1" applyAlignment="1">
      <alignment vertical="center" wrapText="1"/>
    </xf>
    <xf numFmtId="44" fontId="1" fillId="0" borderId="2" xfId="8" applyFont="1" applyBorder="1" applyAlignment="1">
      <alignment vertical="center" wrapText="1"/>
    </xf>
    <xf numFmtId="0" fontId="1" fillId="0" borderId="0" xfId="0" applyFont="1" applyAlignment="1">
      <alignment horizontal="center" vertical="center" wrapText="1"/>
    </xf>
    <xf numFmtId="0" fontId="24" fillId="0" borderId="0" xfId="0" applyFont="1" applyAlignment="1">
      <alignment vertical="center" wrapText="1"/>
    </xf>
    <xf numFmtId="0" fontId="26" fillId="0" borderId="1" xfId="0" applyFont="1" applyBorder="1" applyAlignment="1">
      <alignment horizontal="center" vertical="center"/>
    </xf>
    <xf numFmtId="0" fontId="11" fillId="0" borderId="1" xfId="0" applyFont="1" applyBorder="1" applyAlignment="1">
      <alignment horizontal="center" vertical="center" wrapText="1"/>
    </xf>
    <xf numFmtId="0" fontId="23" fillId="0" borderId="1" xfId="0" applyFont="1" applyBorder="1" applyAlignment="1">
      <alignment horizontal="center" vertical="center" wrapText="1"/>
    </xf>
    <xf numFmtId="0" fontId="1" fillId="0" borderId="0" xfId="0" applyFont="1" applyAlignment="1">
      <alignment horizontal="right" vertical="center" wrapText="1"/>
    </xf>
    <xf numFmtId="171" fontId="31" fillId="0" borderId="1" xfId="0" applyNumberFormat="1" applyFont="1" applyBorder="1" applyAlignment="1">
      <alignment horizontal="center" vertical="center"/>
    </xf>
    <xf numFmtId="171" fontId="13" fillId="14" borderId="2" xfId="0" applyNumberFormat="1" applyFont="1" applyFill="1" applyBorder="1" applyAlignment="1">
      <alignment horizontal="center" vertical="center" wrapText="1"/>
    </xf>
    <xf numFmtId="0" fontId="26" fillId="0" borderId="1" xfId="0" applyFont="1" applyBorder="1" applyAlignment="1">
      <alignment vertical="center" wrapText="1"/>
    </xf>
    <xf numFmtId="171" fontId="26" fillId="0" borderId="1" xfId="1" applyNumberFormat="1" applyFont="1" applyBorder="1" applyAlignment="1">
      <alignment horizontal="center" vertical="center"/>
    </xf>
    <xf numFmtId="0" fontId="26" fillId="0" borderId="1" xfId="0" applyFont="1" applyBorder="1" applyAlignment="1">
      <alignment horizontal="left" vertical="center" wrapText="1"/>
    </xf>
    <xf numFmtId="44" fontId="1" fillId="0" borderId="0" xfId="8" applyFont="1" applyBorder="1" applyAlignment="1">
      <alignment vertical="center" wrapText="1"/>
    </xf>
    <xf numFmtId="0" fontId="23" fillId="0" borderId="0" xfId="0" applyFont="1"/>
    <xf numFmtId="0" fontId="9" fillId="8" borderId="1" xfId="0" applyFont="1" applyFill="1" applyBorder="1" applyAlignment="1">
      <alignment horizontal="center" vertical="center" wrapText="1"/>
    </xf>
    <xf numFmtId="0" fontId="23" fillId="0" borderId="0" xfId="0" applyFont="1" applyAlignment="1">
      <alignment vertical="top" wrapText="1"/>
    </xf>
    <xf numFmtId="0" fontId="13" fillId="0" borderId="0" xfId="0" applyFont="1" applyAlignment="1">
      <alignment vertical="top" wrapText="1"/>
    </xf>
    <xf numFmtId="0" fontId="26" fillId="0" borderId="20" xfId="0" applyFont="1" applyBorder="1"/>
    <xf numFmtId="0" fontId="26" fillId="0" borderId="15" xfId="0" applyFont="1" applyBorder="1"/>
    <xf numFmtId="0" fontId="27" fillId="0" borderId="15" xfId="0" applyFont="1" applyBorder="1"/>
    <xf numFmtId="0" fontId="26" fillId="0" borderId="15" xfId="0" applyFont="1" applyBorder="1" applyAlignment="1">
      <alignment horizontal="left" vertical="center"/>
    </xf>
    <xf numFmtId="0" fontId="16" fillId="0" borderId="15" xfId="0" applyFont="1" applyBorder="1" applyAlignment="1">
      <alignment vertical="center" wrapText="1"/>
    </xf>
    <xf numFmtId="0" fontId="1" fillId="7" borderId="46" xfId="0" applyFont="1" applyFill="1" applyBorder="1" applyAlignment="1">
      <alignment horizontal="left" vertical="center"/>
    </xf>
    <xf numFmtId="0" fontId="1" fillId="7" borderId="28" xfId="0" applyFont="1" applyFill="1" applyBorder="1" applyAlignment="1">
      <alignment horizontal="left" vertical="center"/>
    </xf>
    <xf numFmtId="0" fontId="1" fillId="7" borderId="28" xfId="0" applyFont="1" applyFill="1" applyBorder="1" applyAlignment="1">
      <alignment horizontal="left" vertical="center" wrapText="1"/>
    </xf>
    <xf numFmtId="0" fontId="1" fillId="7" borderId="29" xfId="0" applyFont="1" applyFill="1" applyBorder="1" applyAlignment="1">
      <alignment horizontal="left" vertical="center"/>
    </xf>
    <xf numFmtId="0" fontId="26" fillId="0" borderId="23" xfId="0" applyFont="1" applyBorder="1"/>
    <xf numFmtId="0" fontId="26" fillId="0" borderId="14" xfId="0" applyFont="1" applyBorder="1"/>
    <xf numFmtId="0" fontId="27" fillId="0" borderId="14" xfId="0" applyFont="1" applyBorder="1"/>
    <xf numFmtId="0" fontId="16" fillId="0" borderId="14" xfId="0" applyFont="1" applyBorder="1" applyAlignment="1">
      <alignment vertical="center" wrapText="1"/>
    </xf>
    <xf numFmtId="0" fontId="13" fillId="2" borderId="5" xfId="0" applyFont="1" applyFill="1" applyBorder="1" applyAlignment="1">
      <alignment vertical="center"/>
    </xf>
    <xf numFmtId="0" fontId="0" fillId="0" borderId="7" xfId="0" applyBorder="1"/>
    <xf numFmtId="0" fontId="0" fillId="0" borderId="8" xfId="0" applyBorder="1"/>
    <xf numFmtId="0" fontId="0" fillId="0" borderId="9" xfId="0" applyBorder="1"/>
    <xf numFmtId="0" fontId="0" fillId="0" borderId="10" xfId="0" applyBorder="1"/>
    <xf numFmtId="0" fontId="0" fillId="0" borderId="6" xfId="0" applyBorder="1"/>
    <xf numFmtId="0" fontId="23" fillId="0" borderId="0" xfId="0" applyFont="1" applyAlignment="1">
      <alignment wrapText="1"/>
    </xf>
    <xf numFmtId="166" fontId="0" fillId="0" borderId="0" xfId="0" applyNumberFormat="1"/>
    <xf numFmtId="2" fontId="0" fillId="0" borderId="0" xfId="0" applyNumberFormat="1"/>
    <xf numFmtId="0" fontId="0" fillId="0" borderId="5" xfId="0" applyBorder="1"/>
    <xf numFmtId="0" fontId="0" fillId="0" borderId="3" xfId="0" applyBorder="1"/>
    <xf numFmtId="166" fontId="0" fillId="0" borderId="6" xfId="0" applyNumberFormat="1" applyBorder="1"/>
    <xf numFmtId="166" fontId="0" fillId="0" borderId="8" xfId="0" applyNumberFormat="1" applyBorder="1"/>
    <xf numFmtId="166" fontId="0" fillId="0" borderId="9" xfId="0" applyNumberFormat="1" applyBorder="1"/>
    <xf numFmtId="2" fontId="0" fillId="0" borderId="9" xfId="0" applyNumberFormat="1" applyBorder="1"/>
    <xf numFmtId="0" fontId="9" fillId="0" borderId="0" xfId="0" applyFont="1" applyAlignment="1">
      <alignment vertical="center"/>
    </xf>
    <xf numFmtId="0" fontId="18" fillId="0" borderId="0" xfId="0" applyFont="1" applyAlignment="1">
      <alignment vertical="center"/>
    </xf>
    <xf numFmtId="0" fontId="0" fillId="0" borderId="7" xfId="0" applyBorder="1" applyAlignment="1">
      <alignment vertical="center"/>
    </xf>
    <xf numFmtId="0" fontId="1" fillId="0" borderId="3" xfId="0" applyFont="1" applyBorder="1" applyAlignment="1">
      <alignment vertical="center"/>
    </xf>
    <xf numFmtId="0" fontId="1" fillId="0" borderId="6" xfId="0" applyFont="1" applyBorder="1" applyAlignment="1">
      <alignment vertical="center"/>
    </xf>
    <xf numFmtId="38" fontId="1" fillId="10" borderId="2" xfId="0" applyNumberFormat="1" applyFont="1" applyFill="1" applyBorder="1" applyAlignment="1">
      <alignment horizontal="center" vertical="center"/>
    </xf>
    <xf numFmtId="0" fontId="5" fillId="0" borderId="0" xfId="10" applyFont="1" applyAlignment="1">
      <alignment horizontal="left" vertical="center"/>
    </xf>
    <xf numFmtId="0" fontId="4" fillId="0" borderId="0" xfId="0" applyFont="1"/>
    <xf numFmtId="0" fontId="4" fillId="0" borderId="6" xfId="0" applyFont="1" applyBorder="1"/>
    <xf numFmtId="0" fontId="4" fillId="0" borderId="7" xfId="0" applyFont="1" applyBorder="1"/>
    <xf numFmtId="0" fontId="4" fillId="0" borderId="6" xfId="0" applyFont="1" applyBorder="1" applyAlignment="1">
      <alignment vertical="center" wrapText="1"/>
    </xf>
    <xf numFmtId="0" fontId="4" fillId="0" borderId="9" xfId="0" applyFont="1" applyBorder="1"/>
    <xf numFmtId="0" fontId="4" fillId="0" borderId="10" xfId="0" applyFont="1" applyBorder="1"/>
    <xf numFmtId="0" fontId="4" fillId="0" borderId="14" xfId="0" applyFont="1" applyBorder="1" applyAlignment="1">
      <alignment horizontal="center" vertical="center"/>
    </xf>
    <xf numFmtId="0" fontId="4" fillId="0" borderId="0" xfId="0" applyFont="1" applyAlignment="1">
      <alignment horizontal="center" vertical="center"/>
    </xf>
    <xf numFmtId="2" fontId="4" fillId="0" borderId="0" xfId="0" applyNumberFormat="1" applyFont="1" applyAlignment="1">
      <alignment horizontal="center" vertical="center"/>
    </xf>
    <xf numFmtId="0" fontId="4" fillId="0" borderId="8" xfId="0" applyFont="1" applyBorder="1"/>
    <xf numFmtId="0" fontId="0" fillId="0" borderId="0" xfId="0" applyAlignment="1">
      <alignment wrapText="1"/>
    </xf>
    <xf numFmtId="0" fontId="23" fillId="0" borderId="0" xfId="0" applyFont="1" applyAlignment="1">
      <alignment vertical="center"/>
    </xf>
    <xf numFmtId="0" fontId="4" fillId="0" borderId="0" xfId="0" applyFont="1" applyAlignment="1">
      <alignment horizontal="left"/>
    </xf>
    <xf numFmtId="0" fontId="37" fillId="4" borderId="6" xfId="0" applyFont="1" applyFill="1" applyBorder="1"/>
    <xf numFmtId="0" fontId="4" fillId="4" borderId="0" xfId="0" applyFont="1" applyFill="1"/>
    <xf numFmtId="0" fontId="4" fillId="4" borderId="7" xfId="0" applyFont="1" applyFill="1" applyBorder="1"/>
    <xf numFmtId="0" fontId="4" fillId="4" borderId="6" xfId="0" applyFont="1" applyFill="1" applyBorder="1"/>
    <xf numFmtId="0" fontId="23" fillId="4" borderId="6" xfId="0" applyFont="1" applyFill="1" applyBorder="1" applyAlignment="1">
      <alignment vertical="center"/>
    </xf>
    <xf numFmtId="0" fontId="3" fillId="4" borderId="0" xfId="0" applyFont="1" applyFill="1"/>
    <xf numFmtId="0" fontId="0" fillId="4" borderId="6" xfId="0" applyFill="1" applyBorder="1"/>
    <xf numFmtId="0" fontId="18" fillId="0" borderId="10" xfId="0" applyFont="1" applyBorder="1" applyAlignment="1">
      <alignment vertical="center"/>
    </xf>
    <xf numFmtId="0" fontId="4" fillId="0" borderId="0" xfId="0" applyFont="1" applyAlignment="1">
      <alignment vertical="center"/>
    </xf>
    <xf numFmtId="0" fontId="4" fillId="0" borderId="7" xfId="0" applyFont="1" applyBorder="1" applyAlignment="1">
      <alignment vertical="center"/>
    </xf>
    <xf numFmtId="0" fontId="4" fillId="0" borderId="8" xfId="0" applyFont="1" applyBorder="1" applyAlignment="1">
      <alignment vertical="center" wrapText="1"/>
    </xf>
    <xf numFmtId="0" fontId="4" fillId="0" borderId="4" xfId="0" applyFont="1" applyBorder="1"/>
    <xf numFmtId="0" fontId="4" fillId="0" borderId="5" xfId="0" applyFont="1" applyBorder="1"/>
    <xf numFmtId="0" fontId="4" fillId="0" borderId="0" xfId="0" applyFont="1" applyAlignment="1">
      <alignment wrapText="1"/>
    </xf>
    <xf numFmtId="0" fontId="4" fillId="0" borderId="7" xfId="0" applyFont="1" applyBorder="1" applyAlignment="1">
      <alignment wrapText="1"/>
    </xf>
    <xf numFmtId="0" fontId="13" fillId="8" borderId="1" xfId="0" applyFont="1" applyFill="1" applyBorder="1" applyAlignment="1">
      <alignment horizontal="center" vertical="center" wrapText="1"/>
    </xf>
    <xf numFmtId="3" fontId="9" fillId="8" borderId="1" xfId="0" applyNumberFormat="1" applyFont="1" applyFill="1" applyBorder="1" applyAlignment="1">
      <alignment horizontal="center" vertical="center" wrapText="1"/>
    </xf>
    <xf numFmtId="0" fontId="13" fillId="12" borderId="1" xfId="0" applyFont="1" applyFill="1" applyBorder="1" applyAlignment="1">
      <alignment horizontal="center" vertical="center" wrapText="1"/>
    </xf>
    <xf numFmtId="0" fontId="9" fillId="12" borderId="1" xfId="0" applyFont="1" applyFill="1" applyBorder="1" applyAlignment="1">
      <alignment horizontal="center" vertical="center" wrapText="1"/>
    </xf>
    <xf numFmtId="3" fontId="9" fillId="12" borderId="1" xfId="0" applyNumberFormat="1" applyFont="1" applyFill="1" applyBorder="1" applyAlignment="1">
      <alignment horizontal="center" vertical="center" wrapText="1"/>
    </xf>
    <xf numFmtId="0" fontId="6" fillId="0" borderId="14" xfId="0" applyFont="1" applyBorder="1" applyAlignment="1">
      <alignment horizontal="left" vertical="center" wrapText="1"/>
    </xf>
    <xf numFmtId="3" fontId="23" fillId="8" borderId="1" xfId="0" applyNumberFormat="1" applyFont="1" applyFill="1" applyBorder="1" applyAlignment="1">
      <alignment horizontal="center" vertical="center"/>
    </xf>
    <xf numFmtId="0" fontId="6" fillId="0" borderId="28" xfId="0" applyFont="1" applyBorder="1" applyAlignment="1">
      <alignment horizontal="left" vertical="center" wrapText="1"/>
    </xf>
    <xf numFmtId="3" fontId="23" fillId="12" borderId="1" xfId="0" applyNumberFormat="1" applyFont="1" applyFill="1" applyBorder="1" applyAlignment="1">
      <alignment horizontal="center" vertical="center"/>
    </xf>
    <xf numFmtId="0" fontId="4" fillId="0" borderId="14" xfId="0" applyFont="1" applyBorder="1"/>
    <xf numFmtId="0" fontId="4" fillId="0" borderId="28" xfId="0" applyFont="1" applyBorder="1"/>
    <xf numFmtId="3" fontId="23" fillId="8" borderId="1" xfId="0" applyNumberFormat="1" applyFont="1" applyFill="1" applyBorder="1" applyAlignment="1">
      <alignment horizontal="center"/>
    </xf>
    <xf numFmtId="3" fontId="23" fillId="12" borderId="1" xfId="0" applyNumberFormat="1" applyFont="1" applyFill="1" applyBorder="1" applyAlignment="1">
      <alignment horizontal="center"/>
    </xf>
    <xf numFmtId="0" fontId="1" fillId="4" borderId="0" xfId="0" applyFont="1" applyFill="1" applyAlignment="1">
      <alignment horizontal="left" vertical="center"/>
    </xf>
    <xf numFmtId="0" fontId="1" fillId="4" borderId="7" xfId="0" applyFont="1" applyFill="1" applyBorder="1" applyAlignment="1">
      <alignment horizontal="left" vertical="center"/>
    </xf>
    <xf numFmtId="0" fontId="0" fillId="4" borderId="6" xfId="0" applyFill="1" applyBorder="1" applyAlignment="1">
      <alignment horizontal="left" vertical="center"/>
    </xf>
    <xf numFmtId="0" fontId="37" fillId="4" borderId="6" xfId="0" applyFont="1" applyFill="1" applyBorder="1" applyAlignment="1">
      <alignment horizontal="left" vertical="center"/>
    </xf>
    <xf numFmtId="0" fontId="19" fillId="0" borderId="0" xfId="10"/>
    <xf numFmtId="0" fontId="4" fillId="4" borderId="6" xfId="10" applyFont="1" applyFill="1" applyBorder="1" applyAlignment="1">
      <alignment horizontal="left" vertical="center"/>
    </xf>
    <xf numFmtId="0" fontId="4" fillId="4" borderId="6" xfId="10" quotePrefix="1" applyFont="1" applyFill="1" applyBorder="1" applyAlignment="1">
      <alignment vertical="center"/>
    </xf>
    <xf numFmtId="0" fontId="4" fillId="4" borderId="6" xfId="10" quotePrefix="1" applyFont="1" applyFill="1" applyBorder="1" applyAlignment="1">
      <alignment horizontal="left" vertical="center"/>
    </xf>
    <xf numFmtId="0" fontId="1" fillId="8" borderId="1" xfId="10" applyFont="1" applyFill="1" applyBorder="1" applyAlignment="1">
      <alignment horizontal="center" vertical="center" wrapText="1"/>
    </xf>
    <xf numFmtId="3" fontId="1" fillId="8" borderId="1" xfId="10" applyNumberFormat="1" applyFont="1" applyFill="1" applyBorder="1" applyAlignment="1">
      <alignment horizontal="center" vertical="center"/>
    </xf>
    <xf numFmtId="0" fontId="1" fillId="13" borderId="1" xfId="10" applyFont="1" applyFill="1" applyBorder="1" applyAlignment="1">
      <alignment horizontal="center" vertical="center" wrapText="1"/>
    </xf>
    <xf numFmtId="3" fontId="1" fillId="13" borderId="1" xfId="10" applyNumberFormat="1" applyFont="1" applyFill="1" applyBorder="1" applyAlignment="1">
      <alignment horizontal="center" vertical="center"/>
    </xf>
    <xf numFmtId="0" fontId="1" fillId="12" borderId="1" xfId="10" applyFont="1" applyFill="1" applyBorder="1" applyAlignment="1">
      <alignment horizontal="center" vertical="center" wrapText="1"/>
    </xf>
    <xf numFmtId="0" fontId="1" fillId="12" borderId="15" xfId="10" applyFont="1" applyFill="1" applyBorder="1" applyAlignment="1">
      <alignment horizontal="center" vertical="center" wrapText="1"/>
    </xf>
    <xf numFmtId="0" fontId="26" fillId="12" borderId="1" xfId="10" applyFont="1" applyFill="1" applyBorder="1" applyAlignment="1">
      <alignment horizontal="center" vertical="center"/>
    </xf>
    <xf numFmtId="3" fontId="26" fillId="12" borderId="15" xfId="10" applyNumberFormat="1" applyFont="1" applyFill="1" applyBorder="1" applyAlignment="1">
      <alignment horizontal="center" vertical="center"/>
    </xf>
    <xf numFmtId="2" fontId="26" fillId="12" borderId="1" xfId="10" applyNumberFormat="1" applyFont="1" applyFill="1" applyBorder="1" applyAlignment="1">
      <alignment horizontal="center" vertical="center"/>
    </xf>
    <xf numFmtId="3" fontId="1" fillId="12" borderId="15" xfId="10" applyNumberFormat="1" applyFont="1" applyFill="1" applyBorder="1" applyAlignment="1">
      <alignment horizontal="center" vertical="center"/>
    </xf>
    <xf numFmtId="0" fontId="1" fillId="13" borderId="1" xfId="0" applyFont="1" applyFill="1" applyBorder="1" applyAlignment="1">
      <alignment horizontal="center" vertical="center" wrapText="1"/>
    </xf>
    <xf numFmtId="0" fontId="1" fillId="13" borderId="15" xfId="0" applyFont="1" applyFill="1" applyBorder="1" applyAlignment="1">
      <alignment horizontal="center" vertical="center" wrapText="1"/>
    </xf>
    <xf numFmtId="3" fontId="1" fillId="13" borderId="1" xfId="0" applyNumberFormat="1" applyFont="1" applyFill="1" applyBorder="1" applyAlignment="1">
      <alignment horizontal="center" vertical="center"/>
    </xf>
    <xf numFmtId="3" fontId="1" fillId="13" borderId="15" xfId="0" applyNumberFormat="1" applyFont="1" applyFill="1" applyBorder="1" applyAlignment="1">
      <alignment horizontal="center" vertical="center"/>
    </xf>
    <xf numFmtId="0" fontId="1" fillId="8" borderId="1" xfId="0" applyFont="1" applyFill="1" applyBorder="1" applyAlignment="1">
      <alignment horizontal="right" vertical="center"/>
    </xf>
    <xf numFmtId="37" fontId="1" fillId="8" borderId="1" xfId="7" applyNumberFormat="1" applyFont="1" applyFill="1" applyBorder="1" applyAlignment="1">
      <alignment horizontal="right" vertical="center"/>
    </xf>
    <xf numFmtId="0" fontId="1" fillId="0" borderId="28" xfId="0" applyFont="1" applyBorder="1" applyAlignment="1">
      <alignment horizontal="right" vertical="center"/>
    </xf>
    <xf numFmtId="169" fontId="1" fillId="13" borderId="1" xfId="0" applyNumberFormat="1" applyFont="1" applyFill="1" applyBorder="1" applyAlignment="1">
      <alignment horizontal="right" vertical="center"/>
    </xf>
    <xf numFmtId="169" fontId="1" fillId="12" borderId="1" xfId="0" applyNumberFormat="1" applyFont="1" applyFill="1" applyBorder="1" applyAlignment="1">
      <alignment horizontal="right" vertical="center"/>
    </xf>
    <xf numFmtId="166" fontId="9" fillId="13" borderId="1" xfId="0" applyNumberFormat="1" applyFont="1" applyFill="1" applyBorder="1" applyAlignment="1">
      <alignment horizontal="center" vertical="center" wrapText="1"/>
    </xf>
    <xf numFmtId="166" fontId="9" fillId="13" borderId="1" xfId="0" applyNumberFormat="1" applyFont="1" applyFill="1" applyBorder="1" applyAlignment="1">
      <alignment horizontal="center" vertical="center"/>
    </xf>
    <xf numFmtId="2" fontId="9" fillId="13" borderId="1" xfId="0" applyNumberFormat="1" applyFont="1" applyFill="1" applyBorder="1" applyAlignment="1">
      <alignment horizontal="center" vertical="center" wrapText="1"/>
    </xf>
    <xf numFmtId="3" fontId="13" fillId="8" borderId="1" xfId="5" applyNumberFormat="1" applyFont="1" applyFill="1" applyBorder="1" applyAlignment="1">
      <alignment horizontal="center" vertical="center" wrapText="1" readingOrder="1"/>
    </xf>
    <xf numFmtId="167" fontId="13" fillId="8" borderId="1" xfId="0" applyNumberFormat="1" applyFont="1" applyFill="1" applyBorder="1" applyAlignment="1">
      <alignment horizontal="center" vertical="center" wrapText="1" readingOrder="1"/>
    </xf>
    <xf numFmtId="0" fontId="9" fillId="0" borderId="14" xfId="0" applyFont="1" applyBorder="1" applyAlignment="1">
      <alignment horizontal="left" vertical="center" wrapText="1" indent="1" readingOrder="1"/>
    </xf>
    <xf numFmtId="3" fontId="13" fillId="13" borderId="1" xfId="0" applyNumberFormat="1" applyFont="1" applyFill="1" applyBorder="1" applyAlignment="1">
      <alignment horizontal="center" vertical="center" wrapText="1" readingOrder="1"/>
    </xf>
    <xf numFmtId="167" fontId="13" fillId="13" borderId="1" xfId="0" applyNumberFormat="1" applyFont="1" applyFill="1" applyBorder="1" applyAlignment="1">
      <alignment horizontal="center" vertical="center" wrapText="1" readingOrder="1"/>
    </xf>
    <xf numFmtId="38" fontId="1" fillId="13" borderId="1" xfId="0" applyNumberFormat="1" applyFont="1" applyFill="1" applyBorder="1" applyAlignment="1">
      <alignment horizontal="center" vertical="center"/>
    </xf>
    <xf numFmtId="168" fontId="11" fillId="13" borderId="1" xfId="6" applyNumberFormat="1" applyFont="1" applyFill="1" applyBorder="1" applyAlignment="1">
      <alignment horizontal="center" vertical="center"/>
    </xf>
    <xf numFmtId="3" fontId="13" fillId="12" borderId="1" xfId="0" applyNumberFormat="1" applyFont="1" applyFill="1" applyBorder="1" applyAlignment="1">
      <alignment horizontal="center" vertical="center" wrapText="1" readingOrder="1"/>
    </xf>
    <xf numFmtId="167" fontId="13" fillId="12" borderId="1" xfId="0" applyNumberFormat="1" applyFont="1" applyFill="1" applyBorder="1" applyAlignment="1">
      <alignment horizontal="center" vertical="center" wrapText="1" readingOrder="1"/>
    </xf>
    <xf numFmtId="38" fontId="1" fillId="12" borderId="1" xfId="0" applyNumberFormat="1" applyFont="1" applyFill="1" applyBorder="1" applyAlignment="1">
      <alignment horizontal="center" vertical="center"/>
    </xf>
    <xf numFmtId="168" fontId="11" fillId="12" borderId="1" xfId="6" applyNumberFormat="1" applyFont="1" applyFill="1" applyBorder="1" applyAlignment="1">
      <alignment horizontal="center" vertical="center"/>
    </xf>
    <xf numFmtId="39" fontId="11" fillId="0" borderId="1" xfId="7" applyNumberFormat="1" applyFont="1" applyFill="1" applyBorder="1" applyAlignment="1">
      <alignment horizontal="center" vertical="center"/>
    </xf>
    <xf numFmtId="37" fontId="11" fillId="0" borderId="1" xfId="7" applyNumberFormat="1" applyFont="1" applyFill="1" applyBorder="1" applyAlignment="1">
      <alignment horizontal="center" vertical="center"/>
    </xf>
    <xf numFmtId="3" fontId="11" fillId="0" borderId="1" xfId="0" applyNumberFormat="1" applyFont="1" applyBorder="1" applyAlignment="1">
      <alignment horizontal="center" vertical="center"/>
    </xf>
    <xf numFmtId="169" fontId="11" fillId="0" borderId="1" xfId="0" applyNumberFormat="1" applyFont="1" applyBorder="1" applyAlignment="1">
      <alignment horizontal="center" vertical="center"/>
    </xf>
    <xf numFmtId="3" fontId="11" fillId="0" borderId="15" xfId="0" applyNumberFormat="1" applyFont="1" applyBorder="1" applyAlignment="1">
      <alignment horizontal="center" vertical="center"/>
    </xf>
    <xf numFmtId="0" fontId="26" fillId="0" borderId="1" xfId="10" applyFont="1" applyBorder="1" applyAlignment="1">
      <alignment horizontal="center" vertical="center"/>
    </xf>
    <xf numFmtId="3" fontId="26" fillId="0" borderId="1" xfId="10" applyNumberFormat="1" applyFont="1" applyBorder="1" applyAlignment="1">
      <alignment horizontal="center" vertical="center"/>
    </xf>
    <xf numFmtId="2" fontId="26" fillId="0" borderId="1" xfId="10" applyNumberFormat="1" applyFont="1" applyBorder="1" applyAlignment="1">
      <alignment horizontal="center" vertical="center"/>
    </xf>
    <xf numFmtId="0" fontId="4" fillId="0" borderId="0" xfId="0" quotePrefix="1" applyFont="1"/>
    <xf numFmtId="0" fontId="4" fillId="0" borderId="1" xfId="0" applyFont="1" applyBorder="1" applyAlignment="1">
      <alignment vertical="center" wrapText="1"/>
    </xf>
    <xf numFmtId="0" fontId="23" fillId="0" borderId="0" xfId="0" applyFont="1" applyAlignment="1">
      <alignment horizontal="left" vertical="top" wrapText="1"/>
    </xf>
    <xf numFmtId="0" fontId="37" fillId="7" borderId="6" xfId="0" applyFont="1" applyFill="1" applyBorder="1"/>
    <xf numFmtId="0" fontId="0" fillId="7" borderId="0" xfId="0" applyFill="1"/>
    <xf numFmtId="0" fontId="0" fillId="7" borderId="7" xfId="0" applyFill="1" applyBorder="1"/>
    <xf numFmtId="0" fontId="0" fillId="7" borderId="14" xfId="0" applyFill="1" applyBorder="1" applyAlignment="1">
      <alignment horizontal="center" vertical="center" wrapText="1"/>
    </xf>
    <xf numFmtId="0" fontId="0" fillId="7" borderId="1" xfId="0" applyFill="1" applyBorder="1" applyAlignment="1">
      <alignment horizontal="center" vertical="center" wrapText="1"/>
    </xf>
    <xf numFmtId="6" fontId="0" fillId="7" borderId="1" xfId="0" applyNumberFormat="1" applyFill="1" applyBorder="1" applyAlignment="1">
      <alignment horizontal="center" vertical="center" wrapText="1"/>
    </xf>
    <xf numFmtId="0" fontId="0" fillId="7" borderId="15" xfId="0" applyFill="1" applyBorder="1"/>
    <xf numFmtId="0" fontId="0" fillId="7" borderId="6" xfId="0" applyFill="1" applyBorder="1"/>
    <xf numFmtId="0" fontId="0" fillId="7" borderId="6" xfId="0" applyFill="1" applyBorder="1" applyAlignment="1">
      <alignment horizontal="left"/>
    </xf>
    <xf numFmtId="0" fontId="0" fillId="7" borderId="0" xfId="0" applyFill="1" applyAlignment="1">
      <alignment horizontal="left"/>
    </xf>
    <xf numFmtId="0" fontId="0" fillId="7" borderId="7" xfId="0" applyFill="1" applyBorder="1" applyAlignment="1">
      <alignment horizontal="left"/>
    </xf>
    <xf numFmtId="0" fontId="1" fillId="15" borderId="14" xfId="0" applyFont="1" applyFill="1" applyBorder="1" applyAlignment="1">
      <alignment horizontal="center" vertical="center" wrapText="1"/>
    </xf>
    <xf numFmtId="0" fontId="1" fillId="15" borderId="1" xfId="0" applyFont="1" applyFill="1" applyBorder="1" applyAlignment="1">
      <alignment horizontal="center" vertical="center" wrapText="1"/>
    </xf>
    <xf numFmtId="0" fontId="0" fillId="7" borderId="15" xfId="0" applyFill="1" applyBorder="1" applyAlignment="1">
      <alignment horizontal="left" vertical="top" wrapText="1"/>
    </xf>
    <xf numFmtId="0" fontId="23" fillId="7" borderId="8" xfId="0" applyFont="1" applyFill="1" applyBorder="1" applyAlignment="1">
      <alignment vertical="top" wrapText="1"/>
    </xf>
    <xf numFmtId="0" fontId="23" fillId="7" borderId="47" xfId="0" applyFont="1" applyFill="1" applyBorder="1" applyAlignment="1">
      <alignment vertical="top" wrapText="1"/>
    </xf>
    <xf numFmtId="0" fontId="23" fillId="7" borderId="16" xfId="0" applyFont="1" applyFill="1" applyBorder="1" applyAlignment="1">
      <alignment horizontal="left" vertical="center" wrapText="1"/>
    </xf>
    <xf numFmtId="0" fontId="23" fillId="7" borderId="18" xfId="0" applyFont="1" applyFill="1" applyBorder="1" applyAlignment="1">
      <alignment horizontal="left" vertical="center" wrapText="1"/>
    </xf>
    <xf numFmtId="0" fontId="1" fillId="7" borderId="6" xfId="0" applyFont="1" applyFill="1" applyBorder="1" applyAlignment="1">
      <alignment vertical="center" wrapText="1"/>
    </xf>
    <xf numFmtId="0" fontId="0" fillId="7" borderId="6" xfId="0" applyFill="1" applyBorder="1" applyAlignment="1">
      <alignment vertical="center" wrapText="1"/>
    </xf>
    <xf numFmtId="0" fontId="1" fillId="7" borderId="3" xfId="0" applyFont="1" applyFill="1" applyBorder="1" applyAlignment="1">
      <alignment vertical="center"/>
    </xf>
    <xf numFmtId="0" fontId="0" fillId="7" borderId="4" xfId="0" applyFill="1" applyBorder="1"/>
    <xf numFmtId="0" fontId="0" fillId="7" borderId="5" xfId="0" applyFill="1" applyBorder="1"/>
    <xf numFmtId="0" fontId="4" fillId="7" borderId="6" xfId="0" applyFont="1" applyFill="1" applyBorder="1"/>
    <xf numFmtId="0" fontId="4" fillId="7" borderId="6" xfId="0" applyFont="1" applyFill="1" applyBorder="1" applyAlignment="1">
      <alignment vertical="center" wrapText="1"/>
    </xf>
    <xf numFmtId="3" fontId="1" fillId="7" borderId="1" xfId="0" applyNumberFormat="1" applyFont="1" applyFill="1" applyBorder="1" applyAlignment="1">
      <alignment horizontal="center" vertical="center"/>
    </xf>
    <xf numFmtId="2" fontId="4" fillId="7" borderId="0" xfId="0" applyNumberFormat="1" applyFont="1" applyFill="1" applyAlignment="1">
      <alignment horizontal="center" vertical="center"/>
    </xf>
    <xf numFmtId="0" fontId="4" fillId="7" borderId="0" xfId="0" applyFont="1" applyFill="1"/>
    <xf numFmtId="0" fontId="4" fillId="7" borderId="7" xfId="0" applyFont="1" applyFill="1" applyBorder="1"/>
    <xf numFmtId="3" fontId="1" fillId="7" borderId="1" xfId="7" applyNumberFormat="1" applyFont="1" applyFill="1" applyBorder="1" applyAlignment="1">
      <alignment horizontal="center" vertical="center"/>
    </xf>
    <xf numFmtId="0" fontId="4" fillId="7" borderId="8" xfId="0" applyFont="1" applyFill="1" applyBorder="1"/>
    <xf numFmtId="0" fontId="4" fillId="7" borderId="9" xfId="0" applyFont="1" applyFill="1" applyBorder="1"/>
    <xf numFmtId="0" fontId="4" fillId="7" borderId="10" xfId="0" applyFont="1" applyFill="1" applyBorder="1"/>
    <xf numFmtId="0" fontId="4" fillId="7" borderId="0" xfId="10" applyFont="1" applyFill="1" applyAlignment="1">
      <alignment horizontal="left" vertical="center"/>
    </xf>
    <xf numFmtId="0" fontId="4" fillId="7" borderId="0" xfId="10" applyFont="1" applyFill="1" applyAlignment="1">
      <alignment horizontal="center" vertical="center"/>
    </xf>
    <xf numFmtId="0" fontId="4" fillId="7" borderId="7" xfId="10" applyFont="1" applyFill="1" applyBorder="1" applyAlignment="1">
      <alignment horizontal="center" vertical="center"/>
    </xf>
    <xf numFmtId="0" fontId="4" fillId="7" borderId="6" xfId="0" applyFont="1" applyFill="1" applyBorder="1" applyAlignment="1">
      <alignment vertical="center"/>
    </xf>
    <xf numFmtId="0" fontId="4" fillId="7" borderId="4" xfId="0" applyFont="1" applyFill="1" applyBorder="1"/>
    <xf numFmtId="0" fontId="4" fillId="7" borderId="5" xfId="0" applyFont="1" applyFill="1" applyBorder="1"/>
    <xf numFmtId="0" fontId="3" fillId="7" borderId="6" xfId="0" applyFont="1" applyFill="1" applyBorder="1" applyAlignment="1">
      <alignment vertical="center"/>
    </xf>
    <xf numFmtId="0" fontId="1" fillId="7" borderId="6" xfId="0" applyFont="1" applyFill="1" applyBorder="1" applyAlignment="1">
      <alignment vertical="center"/>
    </xf>
    <xf numFmtId="3" fontId="1" fillId="7" borderId="1" xfId="10" applyNumberFormat="1" applyFont="1" applyFill="1" applyBorder="1" applyAlignment="1">
      <alignment horizontal="center" vertical="center"/>
    </xf>
    <xf numFmtId="0" fontId="11" fillId="0" borderId="1" xfId="0" applyFont="1" applyBorder="1" applyAlignment="1">
      <alignment horizontal="center" vertical="center"/>
    </xf>
    <xf numFmtId="166" fontId="6" fillId="0" borderId="1" xfId="0" applyNumberFormat="1" applyFont="1" applyBorder="1" applyAlignment="1">
      <alignment horizontal="center" vertical="center" wrapText="1"/>
    </xf>
    <xf numFmtId="0" fontId="4" fillId="0" borderId="1" xfId="0" applyFont="1" applyBorder="1"/>
    <xf numFmtId="0" fontId="32" fillId="0" borderId="14" xfId="0" applyFont="1" applyBorder="1" applyAlignment="1">
      <alignment horizontal="center" vertical="center" wrapText="1"/>
    </xf>
    <xf numFmtId="0" fontId="26" fillId="0" borderId="14" xfId="0" applyFont="1" applyBorder="1" applyAlignment="1">
      <alignment horizontal="center" vertical="center"/>
    </xf>
    <xf numFmtId="0" fontId="4" fillId="12" borderId="15" xfId="0" applyFont="1" applyFill="1" applyBorder="1"/>
    <xf numFmtId="0" fontId="30" fillId="10" borderId="16" xfId="0" applyFont="1" applyFill="1" applyBorder="1" applyAlignment="1">
      <alignment vertical="center" wrapText="1"/>
    </xf>
    <xf numFmtId="0" fontId="1" fillId="10" borderId="17" xfId="0" applyFont="1" applyFill="1" applyBorder="1" applyAlignment="1">
      <alignment horizontal="right" vertical="center" wrapText="1"/>
    </xf>
    <xf numFmtId="171" fontId="1" fillId="10" borderId="17" xfId="3" applyNumberFormat="1" applyFont="1" applyFill="1" applyBorder="1" applyAlignment="1">
      <alignment horizontal="center" vertical="center" wrapText="1"/>
    </xf>
    <xf numFmtId="171" fontId="13" fillId="10" borderId="17" xfId="3" applyNumberFormat="1" applyFont="1" applyFill="1" applyBorder="1" applyAlignment="1">
      <alignment horizontal="center" vertical="center" wrapText="1"/>
    </xf>
    <xf numFmtId="0" fontId="1" fillId="10" borderId="16" xfId="0" applyFont="1" applyFill="1" applyBorder="1" applyAlignment="1">
      <alignment vertical="center" wrapText="1"/>
    </xf>
    <xf numFmtId="0" fontId="4" fillId="7" borderId="1" xfId="0" applyFont="1" applyFill="1" applyBorder="1" applyAlignment="1">
      <alignment horizontal="left" vertical="center" wrapText="1"/>
    </xf>
    <xf numFmtId="6" fontId="26" fillId="0" borderId="1" xfId="0" applyNumberFormat="1" applyFont="1" applyBorder="1" applyAlignment="1">
      <alignment horizontal="center" vertical="center"/>
    </xf>
    <xf numFmtId="0" fontId="1" fillId="11" borderId="14" xfId="0" applyFont="1" applyFill="1" applyBorder="1" applyAlignment="1">
      <alignment horizontal="center" vertical="center" wrapText="1"/>
    </xf>
    <xf numFmtId="0" fontId="11" fillId="0" borderId="14" xfId="0" applyFont="1" applyBorder="1" applyAlignment="1">
      <alignment horizontal="center" vertical="center"/>
    </xf>
    <xf numFmtId="0" fontId="23" fillId="7" borderId="6" xfId="0" applyFont="1" applyFill="1" applyBorder="1" applyAlignment="1">
      <alignment horizontal="left" vertical="top" wrapText="1"/>
    </xf>
    <xf numFmtId="0" fontId="23" fillId="7" borderId="0" xfId="0" applyFont="1" applyFill="1" applyAlignment="1">
      <alignment horizontal="left" vertical="top" wrapText="1"/>
    </xf>
    <xf numFmtId="0" fontId="35" fillId="7" borderId="0" xfId="13" applyFill="1" applyBorder="1" applyAlignment="1">
      <alignment horizontal="left" vertical="top"/>
    </xf>
    <xf numFmtId="0" fontId="0" fillId="0" borderId="0" xfId="0" applyAlignment="1">
      <alignment vertical="top"/>
    </xf>
    <xf numFmtId="0" fontId="0" fillId="0" borderId="0" xfId="0" applyAlignment="1">
      <alignment vertical="top" wrapText="1"/>
    </xf>
    <xf numFmtId="0" fontId="1" fillId="7" borderId="14" xfId="0" applyFont="1" applyFill="1" applyBorder="1" applyAlignment="1">
      <alignment vertical="top"/>
    </xf>
    <xf numFmtId="0" fontId="0" fillId="0" borderId="15" xfId="0" applyBorder="1" applyAlignment="1">
      <alignment vertical="top"/>
    </xf>
    <xf numFmtId="0" fontId="27" fillId="0" borderId="15" xfId="0" applyFont="1" applyBorder="1" applyAlignment="1">
      <alignment vertical="top"/>
    </xf>
    <xf numFmtId="0" fontId="27" fillId="0" borderId="14" xfId="0" applyFont="1" applyBorder="1" applyAlignment="1">
      <alignment vertical="top"/>
    </xf>
    <xf numFmtId="0" fontId="4" fillId="0" borderId="40" xfId="0" applyFont="1" applyBorder="1" applyAlignment="1">
      <alignment horizontal="center" vertical="center"/>
    </xf>
    <xf numFmtId="0" fontId="1" fillId="13" borderId="3" xfId="0" applyFont="1" applyFill="1" applyBorder="1"/>
    <xf numFmtId="170" fontId="1" fillId="13" borderId="33" xfId="12" applyNumberFormat="1" applyFont="1" applyFill="1" applyBorder="1" applyAlignment="1">
      <alignment horizontal="center" vertical="center" wrapText="1"/>
    </xf>
    <xf numFmtId="0" fontId="1" fillId="7" borderId="27" xfId="0" applyFont="1" applyFill="1" applyBorder="1" applyAlignment="1">
      <alignment vertical="top"/>
    </xf>
    <xf numFmtId="0" fontId="0" fillId="0" borderId="26" xfId="0" applyBorder="1" applyAlignment="1">
      <alignment vertical="top"/>
    </xf>
    <xf numFmtId="0" fontId="27" fillId="0" borderId="40" xfId="0" applyFont="1" applyBorder="1" applyAlignment="1">
      <alignment vertical="top"/>
    </xf>
    <xf numFmtId="0" fontId="0" fillId="7" borderId="41" xfId="0" applyFill="1" applyBorder="1" applyAlignment="1">
      <alignment horizontal="left" vertical="top" wrapText="1"/>
    </xf>
    <xf numFmtId="0" fontId="0" fillId="0" borderId="16" xfId="0" applyBorder="1"/>
    <xf numFmtId="0" fontId="0" fillId="0" borderId="18" xfId="0" applyBorder="1" applyAlignment="1">
      <alignment horizontal="center"/>
    </xf>
    <xf numFmtId="0" fontId="4" fillId="0" borderId="36" xfId="0" applyFont="1" applyBorder="1"/>
    <xf numFmtId="0" fontId="4" fillId="0" borderId="49" xfId="0" applyFont="1" applyBorder="1"/>
    <xf numFmtId="0" fontId="23" fillId="7" borderId="14" xfId="0" applyFont="1" applyFill="1" applyBorder="1" applyAlignment="1">
      <alignment horizontal="center" vertical="center"/>
    </xf>
    <xf numFmtId="3" fontId="31" fillId="0" borderId="1" xfId="9" applyNumberFormat="1" applyFont="1" applyBorder="1" applyAlignment="1">
      <alignment horizontal="center" vertical="center" wrapText="1"/>
    </xf>
    <xf numFmtId="4" fontId="23" fillId="7" borderId="15" xfId="3" applyNumberFormat="1" applyFont="1" applyFill="1" applyBorder="1" applyAlignment="1">
      <alignment horizontal="center" vertical="center"/>
    </xf>
    <xf numFmtId="0" fontId="23" fillId="0" borderId="14" xfId="0" applyFont="1" applyBorder="1" applyAlignment="1">
      <alignment horizontal="center" vertical="center"/>
    </xf>
    <xf numFmtId="44" fontId="30" fillId="0" borderId="0" xfId="8" applyFont="1" applyAlignment="1">
      <alignment horizontal="left" vertical="center" wrapText="1"/>
    </xf>
    <xf numFmtId="44" fontId="4" fillId="0" borderId="0" xfId="8" applyFont="1" applyAlignment="1">
      <alignment vertical="center"/>
    </xf>
    <xf numFmtId="0" fontId="42" fillId="0" borderId="0" xfId="0" applyFont="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wrapText="1"/>
    </xf>
    <xf numFmtId="44" fontId="4" fillId="0" borderId="0" xfId="8" applyFont="1" applyBorder="1" applyAlignment="1">
      <alignment vertical="center"/>
    </xf>
    <xf numFmtId="170" fontId="33" fillId="16" borderId="41" xfId="12" applyNumberFormat="1" applyFont="1" applyFill="1" applyBorder="1" applyAlignment="1">
      <alignment horizontal="center" vertical="center" wrapText="1"/>
    </xf>
    <xf numFmtId="0" fontId="4" fillId="13" borderId="15" xfId="0" applyFont="1" applyFill="1" applyBorder="1"/>
    <xf numFmtId="6" fontId="26" fillId="13" borderId="15" xfId="0" applyNumberFormat="1" applyFont="1" applyFill="1" applyBorder="1" applyAlignment="1">
      <alignment horizontal="center" vertical="center"/>
    </xf>
    <xf numFmtId="0" fontId="23" fillId="13" borderId="15" xfId="0" applyFont="1" applyFill="1" applyBorder="1"/>
    <xf numFmtId="171" fontId="26" fillId="13" borderId="15" xfId="1" applyNumberFormat="1" applyFont="1" applyFill="1" applyBorder="1" applyAlignment="1">
      <alignment horizontal="center" vertical="center"/>
    </xf>
    <xf numFmtId="0" fontId="9" fillId="13" borderId="1" xfId="0" applyFont="1" applyFill="1" applyBorder="1" applyAlignment="1">
      <alignment horizontal="center" vertical="center"/>
    </xf>
    <xf numFmtId="0" fontId="13" fillId="13"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3" fontId="9" fillId="13" borderId="1" xfId="0" applyNumberFormat="1" applyFont="1" applyFill="1" applyBorder="1" applyAlignment="1">
      <alignment horizontal="center" vertical="center" wrapText="1"/>
    </xf>
    <xf numFmtId="3" fontId="23" fillId="13" borderId="1" xfId="0" applyNumberFormat="1" applyFont="1" applyFill="1" applyBorder="1" applyAlignment="1">
      <alignment horizontal="center" vertical="center"/>
    </xf>
    <xf numFmtId="3" fontId="23" fillId="13" borderId="1" xfId="0" applyNumberFormat="1" applyFont="1" applyFill="1" applyBorder="1" applyAlignment="1">
      <alignment horizontal="center"/>
    </xf>
    <xf numFmtId="0" fontId="1" fillId="4" borderId="33" xfId="12" applyFont="1" applyFill="1" applyBorder="1" applyAlignment="1">
      <alignment horizontal="center" vertical="center" wrapText="1"/>
    </xf>
    <xf numFmtId="0" fontId="1" fillId="4" borderId="40" xfId="12" applyFont="1" applyFill="1" applyBorder="1" applyAlignment="1">
      <alignment horizontal="center" vertical="center"/>
    </xf>
    <xf numFmtId="171" fontId="33" fillId="16" borderId="18" xfId="3" applyNumberFormat="1" applyFont="1" applyFill="1" applyBorder="1" applyAlignment="1">
      <alignment horizontal="center" vertical="center" wrapText="1"/>
    </xf>
    <xf numFmtId="171" fontId="33" fillId="16" borderId="2" xfId="0" applyNumberFormat="1" applyFont="1" applyFill="1" applyBorder="1" applyAlignment="1">
      <alignment horizontal="center" vertical="center" wrapText="1"/>
    </xf>
    <xf numFmtId="44" fontId="1" fillId="12" borderId="2" xfId="8" applyFont="1" applyFill="1" applyBorder="1" applyAlignment="1">
      <alignment vertical="center" wrapText="1"/>
    </xf>
    <xf numFmtId="0" fontId="1" fillId="12" borderId="0" xfId="0" applyFont="1" applyFill="1" applyAlignment="1">
      <alignment horizontal="right" vertical="center" wrapText="1"/>
    </xf>
    <xf numFmtId="0" fontId="0" fillId="12" borderId="0" xfId="0" applyFill="1" applyAlignment="1">
      <alignment vertical="center" wrapText="1"/>
    </xf>
    <xf numFmtId="0" fontId="0" fillId="12" borderId="0" xfId="0" applyFill="1" applyAlignment="1">
      <alignment horizontal="center" vertical="center" wrapText="1"/>
    </xf>
    <xf numFmtId="44" fontId="1" fillId="3" borderId="2" xfId="8" applyFont="1" applyFill="1" applyBorder="1" applyAlignment="1">
      <alignment vertical="center" wrapText="1"/>
    </xf>
    <xf numFmtId="0" fontId="39" fillId="3" borderId="16" xfId="0" applyFont="1" applyFill="1" applyBorder="1" applyAlignment="1">
      <alignment horizontal="left" vertical="center" wrapText="1"/>
    </xf>
    <xf numFmtId="170" fontId="39" fillId="3" borderId="18" xfId="0" applyNumberFormat="1" applyFont="1" applyFill="1" applyBorder="1" applyAlignment="1">
      <alignment horizontal="center" vertical="center"/>
    </xf>
    <xf numFmtId="0" fontId="1" fillId="16" borderId="27" xfId="0" applyFont="1" applyFill="1" applyBorder="1" applyAlignment="1">
      <alignment horizontal="left" vertical="center" wrapText="1"/>
    </xf>
    <xf numFmtId="170" fontId="13" fillId="16" borderId="26" xfId="4" applyNumberFormat="1" applyFont="1" applyFill="1" applyBorder="1" applyAlignment="1">
      <alignment horizontal="center" vertical="center"/>
    </xf>
    <xf numFmtId="44" fontId="1" fillId="12" borderId="20" xfId="8" applyFont="1" applyFill="1" applyBorder="1" applyAlignment="1">
      <alignment horizontal="center" vertical="center" wrapText="1"/>
    </xf>
    <xf numFmtId="44" fontId="3" fillId="12" borderId="15" xfId="8" applyFont="1" applyFill="1" applyBorder="1" applyAlignment="1">
      <alignment horizontal="center" vertical="center" wrapText="1"/>
    </xf>
    <xf numFmtId="0" fontId="16" fillId="0" borderId="33" xfId="0" applyFont="1" applyBorder="1" applyAlignment="1">
      <alignment horizontal="left" vertical="center" wrapText="1"/>
    </xf>
    <xf numFmtId="3" fontId="31" fillId="0" borderId="33" xfId="9" applyNumberFormat="1" applyFont="1" applyBorder="1" applyAlignment="1">
      <alignment horizontal="center" vertical="center" wrapText="1"/>
    </xf>
    <xf numFmtId="4" fontId="23" fillId="7" borderId="41" xfId="3" applyNumberFormat="1" applyFont="1" applyFill="1" applyBorder="1" applyAlignment="1">
      <alignment horizontal="center" vertical="center"/>
    </xf>
    <xf numFmtId="4" fontId="13" fillId="12" borderId="13" xfId="3" quotePrefix="1" applyNumberFormat="1" applyFont="1" applyFill="1" applyBorder="1" applyAlignment="1">
      <alignment horizontal="center" vertical="center"/>
    </xf>
    <xf numFmtId="0" fontId="4" fillId="0" borderId="50" xfId="0" applyFont="1" applyBorder="1" applyAlignment="1">
      <alignment vertical="center"/>
    </xf>
    <xf numFmtId="0" fontId="0" fillId="0" borderId="51" xfId="0" applyBorder="1"/>
    <xf numFmtId="0" fontId="37" fillId="7" borderId="6" xfId="0" applyFont="1" applyFill="1" applyBorder="1" applyAlignment="1">
      <alignment horizontal="left"/>
    </xf>
    <xf numFmtId="0" fontId="37" fillId="7" borderId="0" xfId="0" applyFont="1" applyFill="1" applyAlignment="1">
      <alignment horizontal="left"/>
    </xf>
    <xf numFmtId="0" fontId="37" fillId="7" borderId="7" xfId="0" applyFont="1" applyFill="1" applyBorder="1" applyAlignment="1">
      <alignment horizontal="left"/>
    </xf>
    <xf numFmtId="0" fontId="33" fillId="17" borderId="3" xfId="0" applyFont="1" applyFill="1" applyBorder="1" applyAlignment="1">
      <alignment horizontal="left" vertical="top"/>
    </xf>
    <xf numFmtId="0" fontId="33" fillId="17" borderId="4" xfId="0" applyFont="1" applyFill="1" applyBorder="1" applyAlignment="1">
      <alignment horizontal="left" vertical="top"/>
    </xf>
    <xf numFmtId="0" fontId="33" fillId="17" borderId="5" xfId="0" applyFont="1" applyFill="1" applyBorder="1" applyAlignment="1">
      <alignment horizontal="left" vertical="top"/>
    </xf>
    <xf numFmtId="0" fontId="1" fillId="15" borderId="1" xfId="0" applyFont="1" applyFill="1" applyBorder="1" applyAlignment="1">
      <alignment horizontal="center" vertical="center" wrapText="1"/>
    </xf>
    <xf numFmtId="0" fontId="1" fillId="15" borderId="15" xfId="0" applyFont="1" applyFill="1" applyBorder="1" applyAlignment="1">
      <alignment horizontal="center" vertical="center" wrapText="1"/>
    </xf>
    <xf numFmtId="0" fontId="33" fillId="17" borderId="3" xfId="0" applyFont="1" applyFill="1" applyBorder="1" applyAlignment="1">
      <alignment vertical="top" wrapText="1"/>
    </xf>
    <xf numFmtId="0" fontId="34" fillId="17" borderId="4" xfId="0" applyFont="1" applyFill="1" applyBorder="1" applyAlignment="1">
      <alignment vertical="top" wrapText="1"/>
    </xf>
    <xf numFmtId="0" fontId="34" fillId="17" borderId="5" xfId="0" applyFont="1" applyFill="1" applyBorder="1" applyAlignment="1">
      <alignment vertical="top" wrapText="1"/>
    </xf>
    <xf numFmtId="0" fontId="33" fillId="17" borderId="3" xfId="0" applyFont="1" applyFill="1" applyBorder="1" applyAlignment="1">
      <alignment horizontal="left" vertical="top" wrapText="1"/>
    </xf>
    <xf numFmtId="0" fontId="33" fillId="17" borderId="4" xfId="0" applyFont="1" applyFill="1" applyBorder="1" applyAlignment="1">
      <alignment horizontal="left" vertical="top" wrapText="1"/>
    </xf>
    <xf numFmtId="0" fontId="33" fillId="17" borderId="5" xfId="0" applyFont="1" applyFill="1" applyBorder="1" applyAlignment="1">
      <alignment horizontal="left" vertical="top" wrapText="1"/>
    </xf>
    <xf numFmtId="0" fontId="23" fillId="7" borderId="8" xfId="0" applyFont="1" applyFill="1" applyBorder="1" applyAlignment="1">
      <alignment horizontal="left" vertical="top" wrapText="1"/>
    </xf>
    <xf numFmtId="0" fontId="13" fillId="7" borderId="9" xfId="0" applyFont="1" applyFill="1" applyBorder="1" applyAlignment="1">
      <alignment horizontal="left" vertical="top" wrapText="1"/>
    </xf>
    <xf numFmtId="0" fontId="13" fillId="7" borderId="10" xfId="0" applyFont="1" applyFill="1" applyBorder="1" applyAlignment="1">
      <alignment horizontal="left" vertical="top" wrapText="1"/>
    </xf>
    <xf numFmtId="0" fontId="23" fillId="7" borderId="8" xfId="0" applyFont="1" applyFill="1" applyBorder="1" applyAlignment="1">
      <alignment vertical="top" wrapText="1"/>
    </xf>
    <xf numFmtId="0" fontId="23" fillId="7" borderId="9" xfId="0" applyFont="1" applyFill="1" applyBorder="1" applyAlignment="1">
      <alignment vertical="top" wrapText="1"/>
    </xf>
    <xf numFmtId="0" fontId="23" fillId="7" borderId="10" xfId="0" applyFont="1" applyFill="1" applyBorder="1" applyAlignment="1">
      <alignment vertical="top" wrapText="1"/>
    </xf>
    <xf numFmtId="0" fontId="0" fillId="7" borderId="6" xfId="0" applyFill="1" applyBorder="1" applyAlignment="1">
      <alignment horizontal="left" vertical="top" wrapText="1"/>
    </xf>
    <xf numFmtId="0" fontId="0" fillId="7" borderId="0" xfId="0" applyFill="1" applyAlignment="1">
      <alignment horizontal="left" vertical="top" wrapText="1"/>
    </xf>
    <xf numFmtId="0" fontId="35" fillId="7" borderId="0" xfId="13" applyFill="1" applyBorder="1" applyAlignment="1">
      <alignment horizontal="left" vertical="top" wrapText="1"/>
    </xf>
    <xf numFmtId="0" fontId="35" fillId="7" borderId="7" xfId="13" applyFill="1" applyBorder="1" applyAlignment="1">
      <alignment horizontal="left" vertical="top" wrapText="1"/>
    </xf>
    <xf numFmtId="0" fontId="35" fillId="7" borderId="9" xfId="13" applyFill="1" applyBorder="1" applyAlignment="1">
      <alignment horizontal="left" vertical="top"/>
    </xf>
    <xf numFmtId="0" fontId="35" fillId="7" borderId="10" xfId="13" applyFill="1" applyBorder="1" applyAlignment="1">
      <alignment horizontal="left" vertical="top"/>
    </xf>
    <xf numFmtId="0" fontId="23" fillId="7" borderId="6" xfId="0" applyFont="1" applyFill="1" applyBorder="1" applyAlignment="1">
      <alignment horizontal="left" vertical="top" wrapText="1"/>
    </xf>
    <xf numFmtId="0" fontId="23" fillId="7" borderId="0" xfId="0" applyFont="1" applyFill="1" applyAlignment="1">
      <alignment horizontal="left" vertical="top" wrapText="1"/>
    </xf>
    <xf numFmtId="0" fontId="23" fillId="7" borderId="9" xfId="0" applyFont="1" applyFill="1" applyBorder="1" applyAlignment="1">
      <alignment horizontal="left" vertical="top" wrapText="1"/>
    </xf>
    <xf numFmtId="0" fontId="35" fillId="7" borderId="0" xfId="13" applyFill="1" applyBorder="1" applyAlignment="1">
      <alignment horizontal="left" vertical="top"/>
    </xf>
    <xf numFmtId="0" fontId="35" fillId="7" borderId="7" xfId="13" applyFill="1" applyBorder="1" applyAlignment="1">
      <alignment horizontal="left" vertical="top"/>
    </xf>
    <xf numFmtId="0" fontId="18" fillId="13" borderId="0" xfId="0" applyFont="1" applyFill="1" applyAlignment="1">
      <alignment horizontal="left" vertical="top" wrapText="1"/>
    </xf>
    <xf numFmtId="0" fontId="1" fillId="2" borderId="11" xfId="0" applyFont="1" applyFill="1" applyBorder="1" applyAlignment="1">
      <alignment horizontal="left" vertical="top"/>
    </xf>
    <xf numFmtId="0" fontId="1" fillId="2" borderId="13" xfId="0" applyFont="1" applyFill="1" applyBorder="1" applyAlignment="1">
      <alignment horizontal="left" vertical="top"/>
    </xf>
    <xf numFmtId="0" fontId="1" fillId="2" borderId="23" xfId="0" applyFont="1" applyFill="1" applyBorder="1" applyAlignment="1">
      <alignment horizontal="left" vertical="top" wrapText="1"/>
    </xf>
    <xf numFmtId="0" fontId="1" fillId="2" borderId="20" xfId="0" applyFont="1" applyFill="1" applyBorder="1" applyAlignment="1">
      <alignment horizontal="left" vertical="top" wrapText="1"/>
    </xf>
    <xf numFmtId="0" fontId="33" fillId="18" borderId="11" xfId="0" applyFont="1" applyFill="1" applyBorder="1" applyAlignment="1">
      <alignment horizontal="center" vertical="top" wrapText="1"/>
    </xf>
    <xf numFmtId="0" fontId="33" fillId="18" borderId="13" xfId="0" applyFont="1" applyFill="1" applyBorder="1" applyAlignment="1">
      <alignment horizontal="center" vertical="top" wrapText="1"/>
    </xf>
    <xf numFmtId="0" fontId="0" fillId="7" borderId="7" xfId="0" applyFill="1" applyBorder="1" applyAlignment="1">
      <alignment horizontal="left" vertical="top" wrapText="1"/>
    </xf>
    <xf numFmtId="0" fontId="1" fillId="13" borderId="14" xfId="0" applyFont="1" applyFill="1" applyBorder="1" applyAlignment="1">
      <alignment horizontal="left" vertical="top" wrapText="1"/>
    </xf>
    <xf numFmtId="0" fontId="1" fillId="13" borderId="15" xfId="0" applyFont="1" applyFill="1" applyBorder="1" applyAlignment="1">
      <alignment horizontal="left" vertical="top" wrapText="1"/>
    </xf>
    <xf numFmtId="0" fontId="1" fillId="13" borderId="23" xfId="0" applyFont="1" applyFill="1" applyBorder="1" applyAlignment="1">
      <alignment horizontal="left" vertical="top"/>
    </xf>
    <xf numFmtId="0" fontId="1" fillId="13" borderId="20" xfId="0" applyFont="1" applyFill="1" applyBorder="1" applyAlignment="1">
      <alignment horizontal="left" vertical="top"/>
    </xf>
    <xf numFmtId="0" fontId="33" fillId="18" borderId="3" xfId="0" applyFont="1" applyFill="1" applyBorder="1" applyAlignment="1">
      <alignment horizontal="center" vertical="top" wrapText="1"/>
    </xf>
    <xf numFmtId="0" fontId="33" fillId="18" borderId="5" xfId="0" applyFont="1" applyFill="1" applyBorder="1" applyAlignment="1">
      <alignment horizontal="center" vertical="top" wrapText="1"/>
    </xf>
    <xf numFmtId="166" fontId="1" fillId="0" borderId="0" xfId="0" applyNumberFormat="1" applyFont="1" applyAlignment="1">
      <alignment horizontal="right" vertical="center" wrapText="1"/>
    </xf>
    <xf numFmtId="166" fontId="1" fillId="0" borderId="7" xfId="0" applyNumberFormat="1" applyFont="1" applyBorder="1" applyAlignment="1">
      <alignment horizontal="right" vertical="center" wrapText="1"/>
    </xf>
    <xf numFmtId="3" fontId="11" fillId="0" borderId="33" xfId="0" applyNumberFormat="1" applyFont="1" applyBorder="1" applyAlignment="1">
      <alignment horizontal="center" vertical="center"/>
    </xf>
    <xf numFmtId="3" fontId="11" fillId="0" borderId="34" xfId="0" applyNumberFormat="1" applyFont="1" applyBorder="1" applyAlignment="1">
      <alignment horizontal="center" vertical="center"/>
    </xf>
    <xf numFmtId="3" fontId="11" fillId="0" borderId="25" xfId="0" applyNumberFormat="1" applyFont="1" applyBorder="1" applyAlignment="1">
      <alignment horizontal="center" vertical="center"/>
    </xf>
    <xf numFmtId="3" fontId="11" fillId="0" borderId="44" xfId="0" applyNumberFormat="1" applyFont="1" applyBorder="1" applyAlignment="1">
      <alignment horizontal="left" vertical="center"/>
    </xf>
    <xf numFmtId="3" fontId="11" fillId="0" borderId="32" xfId="0" applyNumberFormat="1" applyFont="1" applyBorder="1" applyAlignment="1">
      <alignment horizontal="left" vertical="center"/>
    </xf>
    <xf numFmtId="3" fontId="11" fillId="0" borderId="39" xfId="0" applyNumberFormat="1" applyFont="1" applyBorder="1" applyAlignment="1">
      <alignment horizontal="left" vertical="center"/>
    </xf>
    <xf numFmtId="3" fontId="11" fillId="0" borderId="37" xfId="0" applyNumberFormat="1" applyFont="1" applyBorder="1" applyAlignment="1">
      <alignment horizontal="left" vertical="center"/>
    </xf>
    <xf numFmtId="3" fontId="11" fillId="0" borderId="0" xfId="0" applyNumberFormat="1" applyFont="1" applyAlignment="1">
      <alignment horizontal="left" vertical="center"/>
    </xf>
    <xf numFmtId="3" fontId="11" fillId="0" borderId="36" xfId="0" applyNumberFormat="1" applyFont="1" applyBorder="1" applyAlignment="1">
      <alignment horizontal="left" vertical="center"/>
    </xf>
    <xf numFmtId="0" fontId="9" fillId="7" borderId="40" xfId="0" applyFont="1" applyFill="1" applyBorder="1" applyAlignment="1">
      <alignment horizontal="center" vertical="center" wrapText="1"/>
    </xf>
    <xf numFmtId="0" fontId="9" fillId="7" borderId="27" xfId="0" applyFont="1" applyFill="1" applyBorder="1" applyAlignment="1">
      <alignment horizontal="center" vertical="center" wrapText="1"/>
    </xf>
    <xf numFmtId="0" fontId="9" fillId="8" borderId="1" xfId="0" applyFont="1" applyFill="1" applyBorder="1" applyAlignment="1">
      <alignment horizontal="center" vertical="center" wrapText="1"/>
    </xf>
    <xf numFmtId="0" fontId="9" fillId="13" borderId="1" xfId="0" applyFont="1" applyFill="1" applyBorder="1" applyAlignment="1">
      <alignment horizontal="center" vertical="center" wrapText="1" readingOrder="1"/>
    </xf>
    <xf numFmtId="0" fontId="1" fillId="12" borderId="33" xfId="0" applyFont="1" applyFill="1" applyBorder="1" applyAlignment="1">
      <alignment horizontal="center" vertical="center" wrapText="1"/>
    </xf>
    <xf numFmtId="0" fontId="1" fillId="12" borderId="25" xfId="0" applyFont="1" applyFill="1" applyBorder="1" applyAlignment="1">
      <alignment horizontal="center" vertical="center" wrapText="1"/>
    </xf>
    <xf numFmtId="0" fontId="9" fillId="12" borderId="19" xfId="0" applyFont="1" applyFill="1" applyBorder="1" applyAlignment="1">
      <alignment horizontal="center" vertical="center" wrapText="1" readingOrder="1"/>
    </xf>
    <xf numFmtId="0" fontId="9" fillId="12" borderId="30" xfId="0" applyFont="1" applyFill="1" applyBorder="1" applyAlignment="1">
      <alignment horizontal="center" vertical="center" wrapText="1" readingOrder="1"/>
    </xf>
    <xf numFmtId="0" fontId="9" fillId="12" borderId="31" xfId="0" applyFont="1" applyFill="1" applyBorder="1" applyAlignment="1">
      <alignment horizontal="center" vertical="center" wrapText="1" readingOrder="1"/>
    </xf>
    <xf numFmtId="0" fontId="1" fillId="13" borderId="33" xfId="0" applyFont="1" applyFill="1" applyBorder="1" applyAlignment="1">
      <alignment horizontal="center" vertical="center" wrapText="1"/>
    </xf>
    <xf numFmtId="0" fontId="1" fillId="13" borderId="25"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1" fillId="4" borderId="3" xfId="0" applyFont="1" applyFill="1" applyBorder="1" applyAlignment="1">
      <alignment horizontal="left" vertical="center"/>
    </xf>
    <xf numFmtId="0" fontId="1" fillId="4" borderId="4" xfId="0" applyFont="1" applyFill="1" applyBorder="1" applyAlignment="1">
      <alignment horizontal="left" vertical="center"/>
    </xf>
    <xf numFmtId="0" fontId="1" fillId="4" borderId="12" xfId="0" applyFont="1" applyFill="1" applyBorder="1" applyAlignment="1">
      <alignment horizontal="left" vertical="center"/>
    </xf>
    <xf numFmtId="0" fontId="1" fillId="4" borderId="13" xfId="0" applyFont="1" applyFill="1" applyBorder="1" applyAlignment="1">
      <alignment horizontal="left" vertical="center"/>
    </xf>
    <xf numFmtId="3" fontId="11" fillId="0" borderId="45" xfId="0" applyNumberFormat="1" applyFont="1" applyBorder="1" applyAlignment="1">
      <alignment horizontal="left" vertical="center"/>
    </xf>
    <xf numFmtId="3" fontId="11" fillId="0" borderId="35" xfId="0" applyNumberFormat="1" applyFont="1" applyBorder="1" applyAlignment="1">
      <alignment horizontal="left" vertical="center"/>
    </xf>
    <xf numFmtId="3" fontId="11" fillId="0" borderId="38" xfId="0" applyNumberFormat="1" applyFont="1" applyBorder="1" applyAlignment="1">
      <alignment horizontal="left" vertical="center"/>
    </xf>
    <xf numFmtId="0" fontId="9" fillId="8" borderId="19" xfId="0" applyFont="1" applyFill="1" applyBorder="1" applyAlignment="1">
      <alignment horizontal="center" vertical="center" wrapText="1"/>
    </xf>
    <xf numFmtId="0" fontId="9" fillId="8" borderId="30" xfId="0" applyFont="1" applyFill="1" applyBorder="1" applyAlignment="1">
      <alignment horizontal="center" vertical="center" wrapText="1"/>
    </xf>
    <xf numFmtId="0" fontId="9" fillId="8" borderId="31" xfId="0" applyFont="1" applyFill="1" applyBorder="1" applyAlignment="1">
      <alignment horizontal="center" vertical="center" wrapText="1"/>
    </xf>
    <xf numFmtId="0" fontId="9" fillId="13" borderId="19" xfId="0" applyFont="1" applyFill="1" applyBorder="1" applyAlignment="1">
      <alignment horizontal="center" vertical="center" wrapText="1" readingOrder="1"/>
    </xf>
    <xf numFmtId="0" fontId="9" fillId="13" borderId="30" xfId="0" applyFont="1" applyFill="1" applyBorder="1" applyAlignment="1">
      <alignment horizontal="center" vertical="center" wrapText="1" readingOrder="1"/>
    </xf>
    <xf numFmtId="0" fontId="9" fillId="13" borderId="31" xfId="0" applyFont="1" applyFill="1" applyBorder="1" applyAlignment="1">
      <alignment horizontal="center" vertical="center" wrapText="1" readingOrder="1"/>
    </xf>
    <xf numFmtId="0" fontId="9" fillId="12" borderId="21" xfId="0" applyFont="1" applyFill="1" applyBorder="1" applyAlignment="1">
      <alignment horizontal="center" vertical="center" wrapText="1" readingOrder="1"/>
    </xf>
    <xf numFmtId="0" fontId="9" fillId="12" borderId="43" xfId="0" applyFont="1" applyFill="1" applyBorder="1" applyAlignment="1">
      <alignment horizontal="center" vertical="center" wrapText="1" readingOrder="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3" fillId="18" borderId="4" xfId="0" applyFont="1" applyFill="1" applyBorder="1" applyAlignment="1">
      <alignment horizontal="center" vertical="top" wrapText="1"/>
    </xf>
    <xf numFmtId="0" fontId="23" fillId="7" borderId="49" xfId="0" applyFont="1" applyFill="1" applyBorder="1" applyAlignment="1">
      <alignment horizontal="left" vertical="top" wrapText="1"/>
    </xf>
    <xf numFmtId="0" fontId="23" fillId="7" borderId="48" xfId="0" applyFont="1" applyFill="1" applyBorder="1" applyAlignment="1">
      <alignment horizontal="left" vertical="top" wrapText="1"/>
    </xf>
    <xf numFmtId="0" fontId="23" fillId="7" borderId="10" xfId="0" applyFont="1" applyFill="1" applyBorder="1" applyAlignment="1">
      <alignment horizontal="left" vertical="top" wrapText="1"/>
    </xf>
    <xf numFmtId="0" fontId="18" fillId="13" borderId="3" xfId="0" applyFont="1" applyFill="1" applyBorder="1" applyAlignment="1">
      <alignment horizontal="center" vertical="center"/>
    </xf>
    <xf numFmtId="0" fontId="18" fillId="13" borderId="4" xfId="0" applyFont="1" applyFill="1" applyBorder="1" applyAlignment="1">
      <alignment horizontal="center" vertical="center"/>
    </xf>
    <xf numFmtId="0" fontId="18" fillId="13" borderId="5" xfId="0" applyFont="1" applyFill="1" applyBorder="1" applyAlignment="1">
      <alignment horizontal="center" vertical="center"/>
    </xf>
    <xf numFmtId="0" fontId="0" fillId="0" borderId="4" xfId="0" applyBorder="1" applyAlignment="1">
      <alignment horizontal="center" vertical="center"/>
    </xf>
    <xf numFmtId="0" fontId="0" fillId="0" borderId="0" xfId="0" applyAlignment="1">
      <alignment horizontal="center" vertical="center"/>
    </xf>
    <xf numFmtId="0" fontId="18" fillId="3" borderId="3" xfId="0" applyFont="1" applyFill="1" applyBorder="1" applyAlignment="1">
      <alignment horizontal="center" vertical="center"/>
    </xf>
    <xf numFmtId="0" fontId="18" fillId="3" borderId="4" xfId="0" applyFont="1" applyFill="1" applyBorder="1" applyAlignment="1">
      <alignment horizontal="center" vertical="center"/>
    </xf>
    <xf numFmtId="0" fontId="18" fillId="3" borderId="5" xfId="0" applyFont="1" applyFill="1" applyBorder="1" applyAlignment="1">
      <alignment horizontal="center" vertical="center"/>
    </xf>
    <xf numFmtId="0" fontId="1" fillId="4" borderId="11" xfId="0" applyFont="1" applyFill="1" applyBorder="1" applyAlignment="1">
      <alignment horizontal="left" vertical="center"/>
    </xf>
    <xf numFmtId="0" fontId="0" fillId="0" borderId="6" xfId="0" applyBorder="1" applyAlignment="1">
      <alignment horizontal="left" vertical="center" wrapText="1"/>
    </xf>
    <xf numFmtId="0" fontId="0" fillId="0" borderId="0" xfId="0" applyAlignment="1">
      <alignment horizontal="left" vertical="center" wrapText="1"/>
    </xf>
    <xf numFmtId="0" fontId="0" fillId="0" borderId="7" xfId="0" applyBorder="1" applyAlignment="1">
      <alignment horizontal="left" vertical="center" wrapText="1"/>
    </xf>
    <xf numFmtId="0" fontId="3" fillId="7" borderId="6" xfId="0" applyFont="1" applyFill="1" applyBorder="1" applyAlignment="1">
      <alignment horizontal="left" vertical="center"/>
    </xf>
    <xf numFmtId="0" fontId="3" fillId="7" borderId="0" xfId="0" applyFont="1" applyFill="1" applyAlignment="1">
      <alignment horizontal="left" vertical="center"/>
    </xf>
    <xf numFmtId="0" fontId="3" fillId="7" borderId="7" xfId="0" applyFont="1" applyFill="1" applyBorder="1" applyAlignment="1">
      <alignment horizontal="left" vertical="center"/>
    </xf>
    <xf numFmtId="0" fontId="1" fillId="7" borderId="6" xfId="0" applyFont="1" applyFill="1" applyBorder="1" applyAlignment="1">
      <alignment horizontal="left" vertical="center"/>
    </xf>
    <xf numFmtId="0" fontId="1" fillId="7" borderId="0" xfId="0" applyFont="1" applyFill="1" applyAlignment="1">
      <alignment horizontal="left" vertical="center"/>
    </xf>
    <xf numFmtId="0" fontId="1" fillId="7" borderId="7" xfId="0" applyFont="1" applyFill="1" applyBorder="1" applyAlignment="1">
      <alignment horizontal="left" vertical="center"/>
    </xf>
    <xf numFmtId="0" fontId="1" fillId="7" borderId="6" xfId="0" applyFont="1" applyFill="1" applyBorder="1" applyAlignment="1">
      <alignment horizontal="right" vertical="center"/>
    </xf>
    <xf numFmtId="0" fontId="1" fillId="7" borderId="0" xfId="0" applyFont="1" applyFill="1" applyAlignment="1">
      <alignment horizontal="right" vertical="center"/>
    </xf>
    <xf numFmtId="0" fontId="1" fillId="7" borderId="36" xfId="0" applyFont="1" applyFill="1" applyBorder="1" applyAlignment="1">
      <alignment horizontal="right" vertical="center"/>
    </xf>
    <xf numFmtId="0" fontId="13" fillId="7" borderId="0" xfId="0" applyFont="1" applyFill="1" applyAlignment="1">
      <alignment horizontal="right" vertical="center"/>
    </xf>
    <xf numFmtId="0" fontId="13" fillId="7" borderId="36" xfId="0" applyFont="1" applyFill="1" applyBorder="1" applyAlignment="1">
      <alignment horizontal="right" vertical="center"/>
    </xf>
    <xf numFmtId="0" fontId="13" fillId="8" borderId="19" xfId="0" applyFont="1" applyFill="1" applyBorder="1" applyAlignment="1">
      <alignment horizontal="center" vertical="center"/>
    </xf>
    <xf numFmtId="0" fontId="13" fillId="8" borderId="30" xfId="0" applyFont="1" applyFill="1" applyBorder="1" applyAlignment="1">
      <alignment horizontal="center" vertical="center"/>
    </xf>
    <xf numFmtId="0" fontId="13" fillId="8" borderId="31" xfId="0" applyFont="1" applyFill="1" applyBorder="1" applyAlignment="1">
      <alignment horizontal="center" vertical="center"/>
    </xf>
    <xf numFmtId="0" fontId="1" fillId="13" borderId="1" xfId="0" applyFont="1" applyFill="1" applyBorder="1" applyAlignment="1">
      <alignment horizontal="center"/>
    </xf>
    <xf numFmtId="0" fontId="1" fillId="12" borderId="1" xfId="0" applyFont="1" applyFill="1" applyBorder="1" applyAlignment="1">
      <alignment horizontal="center"/>
    </xf>
    <xf numFmtId="0" fontId="13" fillId="7" borderId="6" xfId="0" applyFont="1" applyFill="1" applyBorder="1" applyAlignment="1">
      <alignment horizontal="right" vertical="center"/>
    </xf>
    <xf numFmtId="37" fontId="11" fillId="0" borderId="33" xfId="7" applyNumberFormat="1" applyFont="1" applyFill="1" applyBorder="1" applyAlignment="1">
      <alignment horizontal="center" vertical="center"/>
    </xf>
    <xf numFmtId="37" fontId="11" fillId="0" borderId="34" xfId="7" applyNumberFormat="1" applyFont="1" applyFill="1" applyBorder="1" applyAlignment="1">
      <alignment horizontal="center" vertical="center"/>
    </xf>
    <xf numFmtId="37" fontId="11" fillId="0" borderId="25" xfId="7" applyNumberFormat="1" applyFont="1" applyFill="1" applyBorder="1" applyAlignment="1">
      <alignment horizontal="center" vertical="center"/>
    </xf>
    <xf numFmtId="0" fontId="1" fillId="12" borderId="19" xfId="0" applyFont="1" applyFill="1" applyBorder="1" applyAlignment="1">
      <alignment horizontal="center" vertical="center" wrapText="1"/>
    </xf>
    <xf numFmtId="0" fontId="1" fillId="12" borderId="30" xfId="0" applyFont="1" applyFill="1" applyBorder="1" applyAlignment="1">
      <alignment horizontal="center" vertical="center" wrapText="1"/>
    </xf>
    <xf numFmtId="0" fontId="1" fillId="12" borderId="31" xfId="0" applyFont="1" applyFill="1" applyBorder="1" applyAlignment="1">
      <alignment horizontal="center" vertical="center" wrapText="1"/>
    </xf>
    <xf numFmtId="0" fontId="1" fillId="13" borderId="19" xfId="0" applyFont="1" applyFill="1" applyBorder="1" applyAlignment="1">
      <alignment horizontal="center" vertical="center" wrapText="1"/>
    </xf>
    <xf numFmtId="0" fontId="1" fillId="13" borderId="30" xfId="0" applyFont="1" applyFill="1" applyBorder="1" applyAlignment="1">
      <alignment horizontal="center" vertical="center" wrapText="1"/>
    </xf>
    <xf numFmtId="0" fontId="1" fillId="13" borderId="22" xfId="0" applyFont="1" applyFill="1" applyBorder="1" applyAlignment="1">
      <alignment horizontal="center" vertical="center" wrapText="1"/>
    </xf>
    <xf numFmtId="0" fontId="1" fillId="13" borderId="31" xfId="0" applyFont="1" applyFill="1" applyBorder="1" applyAlignment="1">
      <alignment horizontal="center" vertical="center" wrapText="1"/>
    </xf>
    <xf numFmtId="0" fontId="1" fillId="8" borderId="19" xfId="0" applyFont="1" applyFill="1" applyBorder="1" applyAlignment="1">
      <alignment horizontal="center" vertical="center" wrapText="1"/>
    </xf>
    <xf numFmtId="0" fontId="1" fillId="8" borderId="30" xfId="0" applyFont="1" applyFill="1" applyBorder="1" applyAlignment="1">
      <alignment horizontal="center" vertical="center" wrapText="1"/>
    </xf>
    <xf numFmtId="0" fontId="1" fillId="8" borderId="31" xfId="0" applyFont="1" applyFill="1" applyBorder="1" applyAlignment="1">
      <alignment horizontal="center"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0" xfId="0" applyFont="1" applyAlignment="1">
      <alignment horizontal="center" vertical="center"/>
    </xf>
    <xf numFmtId="0" fontId="4" fillId="0" borderId="7" xfId="0" applyFont="1" applyBorder="1" applyAlignment="1">
      <alignment horizontal="center" vertical="center"/>
    </xf>
    <xf numFmtId="0" fontId="4" fillId="0" borderId="6" xfId="0" applyFont="1" applyBorder="1" applyAlignment="1">
      <alignment horizontal="left" vertical="center" wrapText="1"/>
    </xf>
    <xf numFmtId="0" fontId="4" fillId="0" borderId="0" xfId="0" applyFont="1" applyAlignment="1">
      <alignment horizontal="left" vertical="center" wrapText="1"/>
    </xf>
    <xf numFmtId="0" fontId="4" fillId="0" borderId="7" xfId="0" applyFont="1" applyBorder="1" applyAlignment="1">
      <alignment horizontal="left" vertical="center" wrapText="1"/>
    </xf>
    <xf numFmtId="0" fontId="1" fillId="0" borderId="6" xfId="0" applyFont="1" applyBorder="1" applyAlignment="1">
      <alignment horizontal="left" vertical="center"/>
    </xf>
    <xf numFmtId="0" fontId="1" fillId="0" borderId="0" xfId="0" applyFont="1" applyAlignment="1">
      <alignment horizontal="left" vertical="center"/>
    </xf>
    <xf numFmtId="0" fontId="1" fillId="0" borderId="7" xfId="0" applyFont="1" applyBorder="1" applyAlignment="1">
      <alignment horizontal="left" vertical="center"/>
    </xf>
    <xf numFmtId="0" fontId="1" fillId="7" borderId="3" xfId="0" applyFont="1" applyFill="1" applyBorder="1" applyAlignment="1">
      <alignment horizontal="left" vertical="center"/>
    </xf>
    <xf numFmtId="0" fontId="1" fillId="7" borderId="4" xfId="0" applyFont="1" applyFill="1" applyBorder="1" applyAlignment="1">
      <alignment horizontal="left" vertical="center"/>
    </xf>
    <xf numFmtId="0" fontId="1" fillId="7" borderId="5" xfId="0" applyFont="1" applyFill="1" applyBorder="1" applyAlignment="1">
      <alignment horizontal="left" vertical="center"/>
    </xf>
    <xf numFmtId="0" fontId="18" fillId="13" borderId="11" xfId="0" applyFont="1" applyFill="1" applyBorder="1" applyAlignment="1">
      <alignment horizontal="center" vertical="center"/>
    </xf>
    <xf numFmtId="0" fontId="18" fillId="13" borderId="12" xfId="0" applyFont="1" applyFill="1" applyBorder="1" applyAlignment="1">
      <alignment horizontal="center" vertical="center"/>
    </xf>
    <xf numFmtId="0" fontId="18" fillId="13" borderId="13" xfId="0" applyFont="1" applyFill="1" applyBorder="1" applyAlignment="1">
      <alignment horizontal="center" vertical="center"/>
    </xf>
    <xf numFmtId="0" fontId="18" fillId="3" borderId="11" xfId="0" applyFont="1" applyFill="1" applyBorder="1" applyAlignment="1">
      <alignment horizontal="center" vertical="center"/>
    </xf>
    <xf numFmtId="0" fontId="18" fillId="3" borderId="12" xfId="0" applyFont="1" applyFill="1" applyBorder="1" applyAlignment="1">
      <alignment horizontal="center" vertical="center"/>
    </xf>
    <xf numFmtId="0" fontId="18" fillId="3" borderId="13" xfId="0" applyFont="1" applyFill="1" applyBorder="1" applyAlignment="1">
      <alignment horizontal="center" vertical="center"/>
    </xf>
    <xf numFmtId="0" fontId="1" fillId="7" borderId="6" xfId="10" applyFont="1" applyFill="1" applyBorder="1" applyAlignment="1">
      <alignment horizontal="right" vertical="center"/>
    </xf>
    <xf numFmtId="0" fontId="1" fillId="7" borderId="0" xfId="10" applyFont="1" applyFill="1" applyAlignment="1">
      <alignment horizontal="right" vertical="center"/>
    </xf>
    <xf numFmtId="0" fontId="1" fillId="8" borderId="19" xfId="10" applyFont="1" applyFill="1" applyBorder="1" applyAlignment="1">
      <alignment horizontal="right" vertical="center"/>
    </xf>
    <xf numFmtId="0" fontId="1" fillId="8" borderId="30" xfId="10" applyFont="1" applyFill="1" applyBorder="1" applyAlignment="1">
      <alignment horizontal="right" vertical="center"/>
    </xf>
    <xf numFmtId="0" fontId="1" fillId="8" borderId="31" xfId="10" applyFont="1" applyFill="1" applyBorder="1" applyAlignment="1">
      <alignment horizontal="right" vertical="center"/>
    </xf>
    <xf numFmtId="0" fontId="1" fillId="13" borderId="19" xfId="10" applyFont="1" applyFill="1" applyBorder="1" applyAlignment="1">
      <alignment horizontal="right" vertical="center"/>
    </xf>
    <xf numFmtId="0" fontId="1" fillId="13" borderId="30" xfId="10" applyFont="1" applyFill="1" applyBorder="1" applyAlignment="1">
      <alignment horizontal="right" vertical="center"/>
    </xf>
    <xf numFmtId="0" fontId="1" fillId="13" borderId="31" xfId="10" applyFont="1" applyFill="1" applyBorder="1" applyAlignment="1">
      <alignment horizontal="right" vertical="center"/>
    </xf>
    <xf numFmtId="0" fontId="1" fillId="12" borderId="19" xfId="10" applyFont="1" applyFill="1" applyBorder="1" applyAlignment="1">
      <alignment horizontal="center" vertical="center"/>
    </xf>
    <xf numFmtId="0" fontId="1" fillId="12" borderId="30" xfId="10" applyFont="1" applyFill="1" applyBorder="1" applyAlignment="1">
      <alignment horizontal="center" vertical="center"/>
    </xf>
    <xf numFmtId="0" fontId="1" fillId="12" borderId="31" xfId="10" applyFont="1" applyFill="1" applyBorder="1" applyAlignment="1">
      <alignment horizontal="center" vertical="center"/>
    </xf>
    <xf numFmtId="0" fontId="1" fillId="12" borderId="19" xfId="10" applyFont="1" applyFill="1" applyBorder="1" applyAlignment="1">
      <alignment horizontal="right" vertical="center"/>
    </xf>
    <xf numFmtId="0" fontId="1" fillId="12" borderId="30" xfId="10" applyFont="1" applyFill="1" applyBorder="1" applyAlignment="1">
      <alignment horizontal="right" vertical="center"/>
    </xf>
    <xf numFmtId="0" fontId="1" fillId="12" borderId="31" xfId="10" applyFont="1" applyFill="1" applyBorder="1" applyAlignment="1">
      <alignment horizontal="right" vertical="center"/>
    </xf>
    <xf numFmtId="0" fontId="26" fillId="12" borderId="1" xfId="10" applyFont="1" applyFill="1" applyBorder="1" applyAlignment="1">
      <alignment horizontal="center" vertical="center"/>
    </xf>
    <xf numFmtId="0" fontId="26" fillId="12" borderId="30" xfId="10" applyFont="1" applyFill="1" applyBorder="1" applyAlignment="1">
      <alignment horizontal="left" vertical="center" wrapText="1"/>
    </xf>
    <xf numFmtId="0" fontId="26" fillId="12" borderId="31" xfId="10" applyFont="1" applyFill="1" applyBorder="1" applyAlignment="1">
      <alignment horizontal="left" vertical="center" wrapText="1"/>
    </xf>
    <xf numFmtId="0" fontId="26" fillId="0" borderId="1" xfId="10" applyFont="1" applyBorder="1" applyAlignment="1">
      <alignment horizontal="center" vertical="center"/>
    </xf>
    <xf numFmtId="0" fontId="26" fillId="0" borderId="30" xfId="10" applyFont="1" applyBorder="1" applyAlignment="1">
      <alignment horizontal="left" vertical="center" wrapText="1"/>
    </xf>
    <xf numFmtId="0" fontId="26" fillId="0" borderId="31" xfId="10" applyFont="1" applyBorder="1" applyAlignment="1">
      <alignment horizontal="left" vertical="center" wrapText="1"/>
    </xf>
    <xf numFmtId="0" fontId="1" fillId="8" borderId="19" xfId="10" applyFont="1" applyFill="1" applyBorder="1" applyAlignment="1">
      <alignment horizontal="center" vertical="center"/>
    </xf>
    <xf numFmtId="0" fontId="1" fillId="8" borderId="30" xfId="10" applyFont="1" applyFill="1" applyBorder="1" applyAlignment="1">
      <alignment horizontal="center" vertical="center"/>
    </xf>
    <xf numFmtId="0" fontId="1" fillId="8" borderId="31" xfId="10" applyFont="1" applyFill="1" applyBorder="1" applyAlignment="1">
      <alignment horizontal="center" vertical="center"/>
    </xf>
    <xf numFmtId="0" fontId="1" fillId="13" borderId="19" xfId="10" applyFont="1" applyFill="1" applyBorder="1" applyAlignment="1">
      <alignment horizontal="center" vertical="center"/>
    </xf>
    <xf numFmtId="0" fontId="1" fillId="13" borderId="30" xfId="10" applyFont="1" applyFill="1" applyBorder="1" applyAlignment="1">
      <alignment horizontal="center" vertical="center"/>
    </xf>
    <xf numFmtId="0" fontId="1" fillId="13" borderId="31" xfId="10" applyFont="1" applyFill="1" applyBorder="1" applyAlignment="1">
      <alignment horizontal="center" vertical="center"/>
    </xf>
    <xf numFmtId="0" fontId="1" fillId="4" borderId="5" xfId="0" applyFont="1" applyFill="1" applyBorder="1" applyAlignment="1">
      <alignment horizontal="left" vertical="center"/>
    </xf>
    <xf numFmtId="0" fontId="1" fillId="8" borderId="33" xfId="10" applyFont="1" applyFill="1" applyBorder="1" applyAlignment="1">
      <alignment horizontal="center" vertical="center"/>
    </xf>
    <xf numFmtId="0" fontId="1" fillId="8" borderId="25" xfId="10" applyFont="1" applyFill="1" applyBorder="1" applyAlignment="1">
      <alignment horizontal="center" vertical="center"/>
    </xf>
    <xf numFmtId="0" fontId="1" fillId="13" borderId="1" xfId="10" applyFont="1" applyFill="1" applyBorder="1" applyAlignment="1">
      <alignment horizontal="center" vertical="center"/>
    </xf>
    <xf numFmtId="0" fontId="1" fillId="13" borderId="32" xfId="10" applyFont="1" applyFill="1" applyBorder="1" applyAlignment="1">
      <alignment horizontal="center" vertical="center" wrapText="1"/>
    </xf>
    <xf numFmtId="0" fontId="1" fillId="13" borderId="39" xfId="10" applyFont="1" applyFill="1" applyBorder="1" applyAlignment="1">
      <alignment horizontal="center" vertical="center" wrapText="1"/>
    </xf>
    <xf numFmtId="0" fontId="1" fillId="13" borderId="35" xfId="10" applyFont="1" applyFill="1" applyBorder="1" applyAlignment="1">
      <alignment horizontal="center" vertical="center" wrapText="1"/>
    </xf>
    <xf numFmtId="0" fontId="1" fillId="13" borderId="38" xfId="10" applyFont="1" applyFill="1" applyBorder="1" applyAlignment="1">
      <alignment horizontal="center" vertical="center" wrapText="1"/>
    </xf>
    <xf numFmtId="0" fontId="1" fillId="12" borderId="1" xfId="10" applyFont="1" applyFill="1" applyBorder="1" applyAlignment="1">
      <alignment horizontal="center" vertical="center"/>
    </xf>
    <xf numFmtId="0" fontId="1" fillId="12" borderId="32" xfId="10" applyFont="1" applyFill="1" applyBorder="1" applyAlignment="1">
      <alignment horizontal="center" vertical="center" wrapText="1"/>
    </xf>
    <xf numFmtId="0" fontId="1" fillId="12" borderId="39" xfId="10" applyFont="1" applyFill="1" applyBorder="1" applyAlignment="1">
      <alignment horizontal="center" vertical="center" wrapText="1"/>
    </xf>
    <xf numFmtId="0" fontId="1" fillId="12" borderId="35" xfId="10" applyFont="1" applyFill="1" applyBorder="1" applyAlignment="1">
      <alignment horizontal="center" vertical="center" wrapText="1"/>
    </xf>
    <xf numFmtId="0" fontId="1" fillId="12" borderId="38" xfId="10" applyFont="1" applyFill="1" applyBorder="1" applyAlignment="1">
      <alignment horizontal="center" vertical="center" wrapText="1"/>
    </xf>
    <xf numFmtId="0" fontId="1" fillId="7" borderId="6" xfId="0" applyFont="1" applyFill="1" applyBorder="1" applyAlignment="1">
      <alignment horizontal="right" wrapText="1"/>
    </xf>
    <xf numFmtId="0" fontId="1" fillId="7" borderId="0" xfId="0" applyFont="1" applyFill="1" applyAlignment="1">
      <alignment horizontal="right" wrapText="1"/>
    </xf>
    <xf numFmtId="0" fontId="1" fillId="7" borderId="36" xfId="0" applyFont="1" applyFill="1" applyBorder="1" applyAlignment="1">
      <alignment horizontal="right" wrapText="1"/>
    </xf>
    <xf numFmtId="0" fontId="9" fillId="6" borderId="40" xfId="0" applyFont="1" applyFill="1" applyBorder="1" applyAlignment="1">
      <alignment horizontal="center" vertical="center"/>
    </xf>
    <xf numFmtId="0" fontId="9" fillId="6" borderId="27" xfId="0" applyFont="1" applyFill="1" applyBorder="1" applyAlignment="1">
      <alignment horizontal="center" vertical="center"/>
    </xf>
    <xf numFmtId="0" fontId="9" fillId="8" borderId="33" xfId="0" applyFont="1" applyFill="1" applyBorder="1" applyAlignment="1">
      <alignment horizontal="center" vertical="center"/>
    </xf>
    <xf numFmtId="0" fontId="9" fillId="8" borderId="25" xfId="0" applyFont="1" applyFill="1" applyBorder="1" applyAlignment="1">
      <alignment horizontal="center" vertical="center"/>
    </xf>
    <xf numFmtId="0" fontId="1" fillId="12" borderId="1" xfId="0" applyFont="1" applyFill="1" applyBorder="1" applyAlignment="1">
      <alignment horizontal="right"/>
    </xf>
    <xf numFmtId="0" fontId="4" fillId="12" borderId="1" xfId="0" applyFont="1" applyFill="1" applyBorder="1" applyAlignment="1">
      <alignment horizontal="right"/>
    </xf>
    <xf numFmtId="0" fontId="1" fillId="8" borderId="1" xfId="0" applyFont="1" applyFill="1" applyBorder="1" applyAlignment="1">
      <alignment horizontal="right"/>
    </xf>
    <xf numFmtId="0" fontId="1" fillId="13" borderId="1" xfId="0" applyFont="1" applyFill="1" applyBorder="1" applyAlignment="1">
      <alignment horizontal="right"/>
    </xf>
    <xf numFmtId="0" fontId="4" fillId="13" borderId="1" xfId="0" applyFont="1" applyFill="1" applyBorder="1" applyAlignment="1">
      <alignment horizontal="right"/>
    </xf>
    <xf numFmtId="0" fontId="9" fillId="12" borderId="33" xfId="0" applyFont="1" applyFill="1" applyBorder="1" applyAlignment="1">
      <alignment horizontal="center" vertical="center"/>
    </xf>
    <xf numFmtId="0" fontId="9" fillId="12" borderId="25" xfId="0" applyFont="1" applyFill="1" applyBorder="1" applyAlignment="1">
      <alignment horizontal="center" vertical="center"/>
    </xf>
    <xf numFmtId="0" fontId="13" fillId="12" borderId="1" xfId="0" applyFont="1" applyFill="1" applyBorder="1" applyAlignment="1">
      <alignment horizontal="center" vertical="center" wrapText="1"/>
    </xf>
    <xf numFmtId="0" fontId="13" fillId="13" borderId="19" xfId="0" applyFont="1" applyFill="1" applyBorder="1" applyAlignment="1">
      <alignment horizontal="center" vertical="center" wrapText="1"/>
    </xf>
    <xf numFmtId="0" fontId="13" fillId="13" borderId="30" xfId="0" applyFont="1" applyFill="1" applyBorder="1" applyAlignment="1">
      <alignment horizontal="center" vertical="center" wrapText="1"/>
    </xf>
    <xf numFmtId="0" fontId="13" fillId="13" borderId="31" xfId="0" applyFont="1" applyFill="1" applyBorder="1" applyAlignment="1">
      <alignment horizontal="center" vertical="center" wrapText="1"/>
    </xf>
    <xf numFmtId="0" fontId="23" fillId="7" borderId="11" xfId="0" applyFont="1" applyFill="1" applyBorder="1" applyAlignment="1">
      <alignment horizontal="left" vertical="top" wrapText="1"/>
    </xf>
    <xf numFmtId="0" fontId="23" fillId="7" borderId="12" xfId="0" applyFont="1" applyFill="1" applyBorder="1" applyAlignment="1">
      <alignment horizontal="left" vertical="top" wrapText="1"/>
    </xf>
    <xf numFmtId="0" fontId="23" fillId="7" borderId="13" xfId="0" applyFont="1" applyFill="1" applyBorder="1" applyAlignment="1">
      <alignment horizontal="left" vertical="top" wrapText="1"/>
    </xf>
    <xf numFmtId="0" fontId="13" fillId="7" borderId="11" xfId="0" applyFont="1" applyFill="1" applyBorder="1" applyAlignment="1">
      <alignment horizontal="right" vertical="center"/>
    </xf>
    <xf numFmtId="0" fontId="13" fillId="7" borderId="13" xfId="0" applyFont="1" applyFill="1" applyBorder="1" applyAlignment="1">
      <alignment horizontal="right" vertical="center"/>
    </xf>
    <xf numFmtId="0" fontId="1" fillId="4" borderId="23" xfId="0" applyFont="1" applyFill="1" applyBorder="1" applyAlignment="1">
      <alignment horizontal="left" vertical="center"/>
    </xf>
    <xf numFmtId="0" fontId="1" fillId="4" borderId="24" xfId="0" applyFont="1" applyFill="1" applyBorder="1" applyAlignment="1">
      <alignment horizontal="left" vertical="center"/>
    </xf>
    <xf numFmtId="0" fontId="1" fillId="4" borderId="20" xfId="0" applyFont="1" applyFill="1" applyBorder="1" applyAlignment="1">
      <alignment horizontal="left" vertical="center"/>
    </xf>
    <xf numFmtId="0" fontId="13" fillId="4" borderId="23" xfId="0" applyFont="1" applyFill="1" applyBorder="1" applyAlignment="1">
      <alignment horizontal="left" vertical="center"/>
    </xf>
    <xf numFmtId="0" fontId="13" fillId="4" borderId="24" xfId="0" applyFont="1" applyFill="1" applyBorder="1" applyAlignment="1">
      <alignment horizontal="left" vertical="center"/>
    </xf>
    <xf numFmtId="0" fontId="13" fillId="4" borderId="20" xfId="0" applyFont="1" applyFill="1" applyBorder="1" applyAlignment="1">
      <alignment horizontal="left" vertical="center"/>
    </xf>
    <xf numFmtId="0" fontId="32" fillId="0" borderId="19" xfId="0" applyFont="1" applyBorder="1" applyAlignment="1">
      <alignment horizontal="left" vertical="center" wrapText="1"/>
    </xf>
    <xf numFmtId="0" fontId="32" fillId="0" borderId="30" xfId="0" applyFont="1" applyBorder="1" applyAlignment="1">
      <alignment horizontal="left" vertical="center" wrapText="1"/>
    </xf>
    <xf numFmtId="0" fontId="32" fillId="0" borderId="22" xfId="0" applyFont="1" applyBorder="1" applyAlignment="1">
      <alignment horizontal="left" vertical="center" wrapText="1"/>
    </xf>
    <xf numFmtId="0" fontId="13" fillId="7" borderId="24" xfId="0" applyFont="1" applyFill="1" applyBorder="1" applyAlignment="1">
      <alignment horizontal="center" vertical="center"/>
    </xf>
    <xf numFmtId="0" fontId="13" fillId="7" borderId="20" xfId="0" applyFont="1" applyFill="1" applyBorder="1" applyAlignment="1">
      <alignment horizontal="center" vertical="center"/>
    </xf>
    <xf numFmtId="0" fontId="1" fillId="5" borderId="1" xfId="0" applyFont="1" applyFill="1" applyBorder="1" applyAlignment="1">
      <alignment horizontal="center" vertical="center"/>
    </xf>
    <xf numFmtId="0" fontId="1" fillId="5" borderId="15" xfId="0" applyFont="1" applyFill="1" applyBorder="1" applyAlignment="1">
      <alignment horizontal="center" vertical="center"/>
    </xf>
    <xf numFmtId="0" fontId="1" fillId="12" borderId="24" xfId="0" applyFont="1" applyFill="1" applyBorder="1" applyAlignment="1">
      <alignment horizontal="center" vertical="center" wrapText="1"/>
    </xf>
    <xf numFmtId="0" fontId="1" fillId="12" borderId="1" xfId="0" applyFont="1" applyFill="1" applyBorder="1" applyAlignment="1">
      <alignment horizontal="center" vertical="center" wrapText="1"/>
    </xf>
    <xf numFmtId="170" fontId="13" fillId="13" borderId="17" xfId="0" applyNumberFormat="1" applyFont="1" applyFill="1" applyBorder="1" applyAlignment="1">
      <alignment horizontal="center" vertical="center"/>
    </xf>
    <xf numFmtId="170" fontId="13" fillId="13" borderId="18" xfId="0" applyNumberFormat="1" applyFont="1" applyFill="1" applyBorder="1" applyAlignment="1">
      <alignment horizontal="center" vertical="center"/>
    </xf>
    <xf numFmtId="0" fontId="1" fillId="13" borderId="11" xfId="0" applyFont="1" applyFill="1" applyBorder="1" applyAlignment="1">
      <alignment horizontal="center"/>
    </xf>
    <xf numFmtId="0" fontId="1" fillId="13" borderId="12" xfId="0" applyFont="1" applyFill="1" applyBorder="1" applyAlignment="1">
      <alignment horizontal="center"/>
    </xf>
    <xf numFmtId="0" fontId="1" fillId="13" borderId="13" xfId="0" applyFont="1" applyFill="1" applyBorder="1" applyAlignment="1">
      <alignment horizontal="center"/>
    </xf>
    <xf numFmtId="4" fontId="13" fillId="12" borderId="23" xfId="3" quotePrefix="1" applyNumberFormat="1" applyFont="1" applyFill="1" applyBorder="1" applyAlignment="1">
      <alignment horizontal="center" vertical="center"/>
    </xf>
    <xf numFmtId="4" fontId="13" fillId="12" borderId="14" xfId="3" quotePrefix="1" applyNumberFormat="1" applyFont="1" applyFill="1" applyBorder="1" applyAlignment="1">
      <alignment horizontal="center" vertical="center"/>
    </xf>
    <xf numFmtId="4" fontId="13" fillId="12" borderId="24" xfId="3" quotePrefix="1" applyNumberFormat="1" applyFont="1" applyFill="1" applyBorder="1" applyAlignment="1">
      <alignment horizontal="center" vertical="center"/>
    </xf>
    <xf numFmtId="4" fontId="13" fillId="12" borderId="1" xfId="3" quotePrefix="1" applyNumberFormat="1" applyFont="1" applyFill="1" applyBorder="1" applyAlignment="1">
      <alignment horizontal="center" vertical="center"/>
    </xf>
    <xf numFmtId="0" fontId="1" fillId="12" borderId="3" xfId="0" applyFont="1" applyFill="1" applyBorder="1" applyAlignment="1">
      <alignment horizontal="center"/>
    </xf>
    <xf numFmtId="0" fontId="1" fillId="12" borderId="4" xfId="0" applyFont="1" applyFill="1" applyBorder="1" applyAlignment="1">
      <alignment horizontal="center"/>
    </xf>
    <xf numFmtId="0" fontId="1" fillId="12" borderId="5" xfId="0" applyFont="1" applyFill="1" applyBorder="1" applyAlignment="1">
      <alignment horizontal="center"/>
    </xf>
    <xf numFmtId="4" fontId="13" fillId="12" borderId="11" xfId="3" quotePrefix="1" applyNumberFormat="1" applyFont="1" applyFill="1" applyBorder="1" applyAlignment="1">
      <alignment horizontal="right" vertical="center"/>
    </xf>
    <xf numFmtId="4" fontId="13" fillId="12" borderId="12" xfId="3" quotePrefix="1" applyNumberFormat="1" applyFont="1" applyFill="1" applyBorder="1" applyAlignment="1">
      <alignment horizontal="right" vertical="center"/>
    </xf>
    <xf numFmtId="4" fontId="13" fillId="12" borderId="13" xfId="3" quotePrefix="1" applyNumberFormat="1" applyFont="1" applyFill="1" applyBorder="1" applyAlignment="1">
      <alignment horizontal="right" vertical="center"/>
    </xf>
    <xf numFmtId="3" fontId="13" fillId="5" borderId="1" xfId="0" applyNumberFormat="1" applyFont="1" applyFill="1" applyBorder="1" applyAlignment="1">
      <alignment horizontal="center" vertical="center"/>
    </xf>
    <xf numFmtId="3" fontId="13" fillId="5" borderId="15" xfId="0" applyNumberFormat="1" applyFont="1" applyFill="1" applyBorder="1" applyAlignment="1">
      <alignment horizontal="center" vertical="center"/>
    </xf>
    <xf numFmtId="4" fontId="13" fillId="5" borderId="1" xfId="3" applyNumberFormat="1" applyFont="1" applyFill="1" applyBorder="1" applyAlignment="1">
      <alignment horizontal="center" vertical="center"/>
    </xf>
    <xf numFmtId="4" fontId="13" fillId="5" borderId="15" xfId="3" applyNumberFormat="1" applyFont="1" applyFill="1" applyBorder="1" applyAlignment="1">
      <alignment horizontal="center" vertical="center"/>
    </xf>
    <xf numFmtId="170" fontId="1" fillId="13" borderId="1" xfId="8" applyNumberFormat="1" applyFont="1" applyFill="1" applyBorder="1" applyAlignment="1">
      <alignment horizontal="center" vertical="center"/>
    </xf>
    <xf numFmtId="170" fontId="1" fillId="13" borderId="15" xfId="8" applyNumberFormat="1" applyFont="1" applyFill="1" applyBorder="1" applyAlignment="1">
      <alignment horizontal="center" vertical="center"/>
    </xf>
    <xf numFmtId="0" fontId="1" fillId="16" borderId="3" xfId="0" applyFont="1" applyFill="1" applyBorder="1" applyAlignment="1">
      <alignment horizontal="center"/>
    </xf>
    <xf numFmtId="0" fontId="1" fillId="16" borderId="5" xfId="0" applyFont="1" applyFill="1" applyBorder="1" applyAlignment="1">
      <alignment horizontal="center"/>
    </xf>
    <xf numFmtId="0" fontId="1" fillId="3" borderId="0" xfId="0" applyFont="1" applyFill="1" applyAlignment="1">
      <alignment horizontal="right" vertical="center" wrapText="1"/>
    </xf>
    <xf numFmtId="0" fontId="1" fillId="3" borderId="7" xfId="0" applyFont="1" applyFill="1" applyBorder="1" applyAlignment="1">
      <alignment horizontal="right" vertical="center" wrapText="1"/>
    </xf>
    <xf numFmtId="0" fontId="1" fillId="0" borderId="0" xfId="0" applyFont="1" applyAlignment="1">
      <alignment horizontal="right" vertical="center" wrapText="1"/>
    </xf>
    <xf numFmtId="0" fontId="1" fillId="0" borderId="7" xfId="0" applyFont="1" applyBorder="1" applyAlignment="1">
      <alignment horizontal="right" vertical="center" wrapText="1"/>
    </xf>
    <xf numFmtId="0" fontId="11" fillId="0" borderId="33" xfId="0" applyFont="1" applyBorder="1" applyAlignment="1">
      <alignment horizontal="center" vertical="center" wrapText="1"/>
    </xf>
    <xf numFmtId="0" fontId="11" fillId="0" borderId="34" xfId="0" applyFont="1" applyBorder="1" applyAlignment="1">
      <alignment horizontal="center" vertical="center" wrapText="1"/>
    </xf>
    <xf numFmtId="0" fontId="1" fillId="13" borderId="13" xfId="0" applyFont="1" applyFill="1" applyBorder="1" applyAlignment="1"/>
    <xf numFmtId="4" fontId="23" fillId="7" borderId="15" xfId="3" applyNumberFormat="1" applyFont="1" applyFill="1" applyBorder="1" applyAlignment="1">
      <alignment horizontal="center" vertical="center"/>
    </xf>
    <xf numFmtId="4" fontId="13" fillId="13" borderId="18" xfId="3" quotePrefix="1" applyNumberFormat="1" applyFont="1" applyFill="1" applyBorder="1" applyAlignment="1">
      <alignment horizontal="center" vertical="center"/>
    </xf>
    <xf numFmtId="0" fontId="1" fillId="13" borderId="1" xfId="0" applyFont="1" applyFill="1" applyBorder="1" applyAlignment="1">
      <alignment horizontal="center" vertical="center"/>
    </xf>
    <xf numFmtId="44" fontId="3" fillId="13" borderId="1" xfId="8" applyFont="1" applyFill="1" applyBorder="1" applyAlignment="1">
      <alignment horizontal="center" vertical="center" wrapText="1"/>
    </xf>
    <xf numFmtId="4" fontId="23" fillId="7" borderId="1" xfId="3" applyNumberFormat="1" applyFont="1" applyFill="1" applyBorder="1" applyAlignment="1">
      <alignment horizontal="center" vertical="center"/>
    </xf>
    <xf numFmtId="0" fontId="1" fillId="13" borderId="23" xfId="0" applyFont="1" applyFill="1" applyBorder="1" applyAlignment="1">
      <alignment horizontal="center" vertical="center"/>
    </xf>
    <xf numFmtId="0" fontId="1" fillId="13" borderId="24" xfId="0" applyFont="1" applyFill="1" applyBorder="1" applyAlignment="1">
      <alignment horizontal="center" vertical="center"/>
    </xf>
    <xf numFmtId="0" fontId="1" fillId="13" borderId="24" xfId="0" applyFont="1" applyFill="1" applyBorder="1" applyAlignment="1">
      <alignment horizontal="center" vertical="center" wrapText="1"/>
    </xf>
    <xf numFmtId="44" fontId="1" fillId="13" borderId="24" xfId="8" applyFont="1" applyFill="1" applyBorder="1" applyAlignment="1">
      <alignment horizontal="center" vertical="center" wrapText="1"/>
    </xf>
    <xf numFmtId="44" fontId="1" fillId="13" borderId="20" xfId="8" applyFont="1" applyFill="1" applyBorder="1" applyAlignment="1">
      <alignment horizontal="center" vertical="center" wrapText="1"/>
    </xf>
    <xf numFmtId="0" fontId="1" fillId="13" borderId="14" xfId="0" applyFont="1" applyFill="1" applyBorder="1" applyAlignment="1">
      <alignment horizontal="center" vertical="center"/>
    </xf>
    <xf numFmtId="44" fontId="3" fillId="13" borderId="15" xfId="8" applyFont="1" applyFill="1" applyBorder="1" applyAlignment="1">
      <alignment horizontal="center" vertical="center" wrapText="1"/>
    </xf>
    <xf numFmtId="0" fontId="13" fillId="13" borderId="16" xfId="0" applyFont="1" applyFill="1" applyBorder="1" applyAlignment="1">
      <alignment horizontal="right" vertical="center"/>
    </xf>
    <xf numFmtId="0" fontId="40" fillId="13" borderId="17" xfId="0" applyFont="1" applyFill="1" applyBorder="1" applyAlignment="1">
      <alignment horizontal="right" vertical="center"/>
    </xf>
    <xf numFmtId="4" fontId="13" fillId="13" borderId="17" xfId="3" quotePrefix="1" applyNumberFormat="1" applyFont="1" applyFill="1" applyBorder="1" applyAlignment="1">
      <alignment horizontal="center" vertical="center"/>
    </xf>
    <xf numFmtId="0" fontId="1" fillId="7" borderId="23" xfId="0" applyFont="1" applyFill="1" applyBorder="1" applyAlignment="1">
      <alignment horizontal="center" vertical="center" wrapText="1"/>
    </xf>
    <xf numFmtId="0" fontId="1" fillId="5" borderId="14"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3" fillId="7" borderId="38" xfId="0" applyFont="1" applyFill="1" applyBorder="1" applyAlignment="1">
      <alignment horizontal="center" vertical="center"/>
    </xf>
    <xf numFmtId="0" fontId="1" fillId="5" borderId="31" xfId="0" applyFont="1" applyFill="1" applyBorder="1" applyAlignment="1">
      <alignment horizontal="center" vertical="center"/>
    </xf>
    <xf numFmtId="4" fontId="13" fillId="5" borderId="31" xfId="3" applyNumberFormat="1" applyFont="1" applyFill="1" applyBorder="1" applyAlignment="1">
      <alignment horizontal="center" vertical="center"/>
    </xf>
    <xf numFmtId="170" fontId="1" fillId="13" borderId="31" xfId="8" applyNumberFormat="1" applyFont="1" applyFill="1" applyBorder="1" applyAlignment="1">
      <alignment horizontal="center" vertical="center"/>
    </xf>
    <xf numFmtId="170" fontId="13" fillId="13" borderId="42" xfId="0" applyNumberFormat="1" applyFont="1" applyFill="1" applyBorder="1" applyAlignment="1">
      <alignment horizontal="center" vertical="center"/>
    </xf>
    <xf numFmtId="170" fontId="13" fillId="13" borderId="52" xfId="4" applyNumberFormat="1" applyFont="1" applyFill="1" applyBorder="1" applyAlignment="1">
      <alignment horizontal="center" vertical="center"/>
    </xf>
    <xf numFmtId="0" fontId="1" fillId="7" borderId="23" xfId="0" applyFont="1" applyFill="1" applyBorder="1" applyAlignment="1">
      <alignment horizontal="left" vertical="center" wrapText="1"/>
    </xf>
    <xf numFmtId="0" fontId="1" fillId="7" borderId="20" xfId="0" applyFont="1" applyFill="1" applyBorder="1" applyAlignment="1">
      <alignment horizontal="left" vertical="center" wrapText="1"/>
    </xf>
    <xf numFmtId="0" fontId="1" fillId="5" borderId="14" xfId="0" applyFont="1" applyFill="1" applyBorder="1" applyAlignment="1">
      <alignment horizontal="left" vertical="center" wrapText="1"/>
    </xf>
    <xf numFmtId="0" fontId="1" fillId="5" borderId="15" xfId="0" applyFont="1" applyFill="1" applyBorder="1" applyAlignment="1">
      <alignment horizontal="left" vertical="center" wrapText="1"/>
    </xf>
    <xf numFmtId="0" fontId="1" fillId="13" borderId="14" xfId="0" applyFont="1" applyFill="1" applyBorder="1" applyAlignment="1">
      <alignment horizontal="left" vertical="center" wrapText="1"/>
    </xf>
    <xf numFmtId="0" fontId="1" fillId="13" borderId="15" xfId="0" applyFont="1" applyFill="1" applyBorder="1" applyAlignment="1">
      <alignment horizontal="left" vertical="center" wrapText="1"/>
    </xf>
    <xf numFmtId="0" fontId="13" fillId="13" borderId="16" xfId="0" applyFont="1" applyFill="1" applyBorder="1" applyAlignment="1">
      <alignment horizontal="left" vertical="center" wrapText="1"/>
    </xf>
    <xf numFmtId="0" fontId="13" fillId="13" borderId="18" xfId="0" applyFont="1" applyFill="1" applyBorder="1" applyAlignment="1">
      <alignment horizontal="left" vertical="center" wrapText="1"/>
    </xf>
    <xf numFmtId="170" fontId="13" fillId="13" borderId="53" xfId="0" applyNumberFormat="1" applyFont="1" applyFill="1" applyBorder="1" applyAlignment="1">
      <alignment horizontal="center" vertical="center"/>
    </xf>
    <xf numFmtId="0" fontId="1" fillId="3" borderId="11" xfId="0" applyFont="1" applyFill="1" applyBorder="1" applyAlignment="1">
      <alignment horizontal="center"/>
    </xf>
    <xf numFmtId="0" fontId="1" fillId="12" borderId="14" xfId="0" applyFont="1" applyFill="1" applyBorder="1" applyAlignment="1">
      <alignment horizontal="center" vertical="center" wrapText="1"/>
    </xf>
    <xf numFmtId="0" fontId="39" fillId="2" borderId="16" xfId="0" applyFont="1" applyFill="1" applyBorder="1" applyAlignment="1">
      <alignment horizontal="center" vertical="center" wrapText="1"/>
    </xf>
    <xf numFmtId="170" fontId="1" fillId="12" borderId="15" xfId="8" applyNumberFormat="1" applyFont="1" applyFill="1" applyBorder="1" applyAlignment="1">
      <alignment horizontal="center" vertical="center"/>
    </xf>
    <xf numFmtId="170" fontId="39" fillId="2" borderId="18" xfId="0" applyNumberFormat="1" applyFont="1" applyFill="1" applyBorder="1" applyAlignment="1">
      <alignment horizontal="center" vertical="center"/>
    </xf>
    <xf numFmtId="0" fontId="1" fillId="12" borderId="1" xfId="0" applyFont="1" applyFill="1" applyBorder="1" applyAlignment="1">
      <alignment horizontal="left" vertical="center" wrapText="1"/>
    </xf>
    <xf numFmtId="170" fontId="1" fillId="12" borderId="1" xfId="8" applyNumberFormat="1" applyFont="1" applyFill="1" applyBorder="1" applyAlignment="1">
      <alignment horizontal="center" vertical="center"/>
    </xf>
    <xf numFmtId="170" fontId="39" fillId="2" borderId="1" xfId="0" applyNumberFormat="1" applyFont="1" applyFill="1" applyBorder="1" applyAlignment="1">
      <alignment horizontal="center" vertical="center"/>
    </xf>
    <xf numFmtId="0" fontId="1" fillId="12" borderId="14" xfId="0" applyFont="1" applyFill="1" applyBorder="1" applyAlignment="1">
      <alignment horizontal="left" vertical="center" wrapText="1"/>
    </xf>
    <xf numFmtId="0" fontId="39" fillId="2" borderId="16" xfId="0" applyFont="1" applyFill="1" applyBorder="1" applyAlignment="1">
      <alignment horizontal="left" vertical="center" wrapText="1"/>
    </xf>
    <xf numFmtId="0" fontId="39" fillId="2" borderId="17" xfId="0" applyFont="1" applyFill="1" applyBorder="1" applyAlignment="1">
      <alignment horizontal="left" vertical="center" wrapText="1"/>
    </xf>
    <xf numFmtId="170" fontId="39" fillId="2" borderId="17" xfId="0" applyNumberFormat="1" applyFont="1" applyFill="1" applyBorder="1" applyAlignment="1">
      <alignment horizontal="center" vertical="center"/>
    </xf>
    <xf numFmtId="0" fontId="1" fillId="12" borderId="27" xfId="0" applyFont="1" applyFill="1" applyBorder="1" applyAlignment="1">
      <alignment horizontal="left" vertical="center" wrapText="1"/>
    </xf>
    <xf numFmtId="0" fontId="1" fillId="12" borderId="25" xfId="0" applyFont="1" applyFill="1" applyBorder="1" applyAlignment="1">
      <alignment horizontal="left" vertical="center" wrapText="1"/>
    </xf>
    <xf numFmtId="170" fontId="1" fillId="12" borderId="25" xfId="8" applyNumberFormat="1" applyFont="1" applyFill="1" applyBorder="1" applyAlignment="1">
      <alignment horizontal="center" vertical="center"/>
    </xf>
    <xf numFmtId="170" fontId="1" fillId="12" borderId="26" xfId="8" applyNumberFormat="1" applyFont="1" applyFill="1" applyBorder="1" applyAlignment="1">
      <alignment horizontal="center" vertical="center"/>
    </xf>
    <xf numFmtId="0" fontId="1" fillId="3" borderId="54" xfId="0" applyFont="1" applyFill="1" applyBorder="1" applyAlignment="1">
      <alignment horizontal="center"/>
    </xf>
    <xf numFmtId="0" fontId="1" fillId="3" borderId="55" xfId="0" applyFont="1" applyFill="1" applyBorder="1" applyAlignment="1">
      <alignment horizontal="center"/>
    </xf>
    <xf numFmtId="0" fontId="1" fillId="3" borderId="56" xfId="0" applyFont="1" applyFill="1" applyBorder="1" applyAlignment="1">
      <alignment horizontal="center"/>
    </xf>
    <xf numFmtId="0" fontId="0" fillId="0" borderId="0" xfId="0" applyBorder="1"/>
    <xf numFmtId="0" fontId="4" fillId="0" borderId="0" xfId="0" applyFont="1" applyBorder="1"/>
    <xf numFmtId="0" fontId="13" fillId="2" borderId="1" xfId="0" applyFont="1" applyFill="1" applyBorder="1" applyAlignment="1">
      <alignment horizontal="center" vertical="center" wrapText="1"/>
    </xf>
    <xf numFmtId="170" fontId="13" fillId="12" borderId="15" xfId="0" applyNumberFormat="1" applyFont="1" applyFill="1" applyBorder="1" applyAlignment="1">
      <alignment horizontal="center" vertical="center"/>
    </xf>
    <xf numFmtId="170" fontId="13" fillId="12" borderId="15" xfId="4" applyNumberFormat="1" applyFont="1" applyFill="1" applyBorder="1" applyAlignment="1">
      <alignment horizontal="center" vertical="center"/>
    </xf>
    <xf numFmtId="170" fontId="13" fillId="12" borderId="1" xfId="0" applyNumberFormat="1" applyFont="1" applyFill="1" applyBorder="1" applyAlignment="1">
      <alignment horizontal="center" vertical="center"/>
    </xf>
    <xf numFmtId="170" fontId="13" fillId="12" borderId="1" xfId="4" applyNumberFormat="1" applyFont="1" applyFill="1" applyBorder="1" applyAlignment="1">
      <alignment horizontal="center" vertical="center"/>
    </xf>
    <xf numFmtId="0" fontId="1" fillId="7" borderId="24" xfId="0" applyFont="1" applyFill="1" applyBorder="1" applyAlignment="1">
      <alignment horizontal="center" vertical="center" wrapText="1"/>
    </xf>
    <xf numFmtId="0" fontId="13" fillId="2" borderId="14" xfId="0" applyFont="1" applyFill="1" applyBorder="1" applyAlignment="1">
      <alignment horizontal="center" vertical="center" wrapText="1"/>
    </xf>
    <xf numFmtId="170" fontId="39" fillId="2" borderId="15" xfId="0" applyNumberFormat="1" applyFont="1" applyFill="1" applyBorder="1" applyAlignment="1">
      <alignment horizontal="center" vertical="center"/>
    </xf>
    <xf numFmtId="0" fontId="39" fillId="2" borderId="17" xfId="0" applyFont="1" applyFill="1" applyBorder="1" applyAlignment="1">
      <alignment horizontal="center" vertical="center" wrapText="1"/>
    </xf>
    <xf numFmtId="0" fontId="1" fillId="3" borderId="12" xfId="0" applyFont="1" applyFill="1" applyBorder="1" applyAlignment="1">
      <alignment horizontal="center"/>
    </xf>
    <xf numFmtId="0" fontId="1" fillId="3" borderId="13" xfId="0" applyFont="1" applyFill="1" applyBorder="1" applyAlignment="1">
      <alignment horizontal="center"/>
    </xf>
    <xf numFmtId="4" fontId="13" fillId="5" borderId="31" xfId="0" applyNumberFormat="1" applyFont="1" applyFill="1" applyBorder="1" applyAlignment="1">
      <alignment horizontal="center" vertical="center"/>
    </xf>
    <xf numFmtId="4" fontId="13" fillId="5" borderId="1" xfId="0" applyNumberFormat="1" applyFont="1" applyFill="1" applyBorder="1" applyAlignment="1">
      <alignment horizontal="center" vertical="center"/>
    </xf>
    <xf numFmtId="4" fontId="13" fillId="5" borderId="15" xfId="0" applyNumberFormat="1" applyFont="1" applyFill="1" applyBorder="1" applyAlignment="1">
      <alignment horizontal="center" vertical="center"/>
    </xf>
    <xf numFmtId="0" fontId="1" fillId="12" borderId="0" xfId="0" applyFont="1" applyFill="1" applyAlignment="1">
      <alignment horizontal="right" vertical="center" wrapText="1"/>
    </xf>
    <xf numFmtId="0" fontId="1" fillId="12" borderId="7" xfId="0" applyFont="1" applyFill="1" applyBorder="1" applyAlignment="1">
      <alignment horizontal="right" vertical="center" wrapText="1"/>
    </xf>
  </cellXfs>
  <cellStyles count="14">
    <cellStyle name="Comma" xfId="3" builtinId="3"/>
    <cellStyle name="Comma 2" xfId="2" xr:uid="{6C01B855-972A-4DAB-9287-3F781D4D1F3B}"/>
    <cellStyle name="Comma 2 2" xfId="5" xr:uid="{AA140EAA-8405-4417-8B42-339D3F6B31EF}"/>
    <cellStyle name="Comma 2 2 2" xfId="9" xr:uid="{8CDD0C99-7C69-4196-B2F0-2B01EC7E16A6}"/>
    <cellStyle name="Comma 3" xfId="7" xr:uid="{7502F33D-6D59-4800-9DBB-88B71F88FCA0}"/>
    <cellStyle name="Currency 2" xfId="1" xr:uid="{455424B3-A7E4-4073-BDCB-9FECEFD03B29}"/>
    <cellStyle name="Currency 3" xfId="8" xr:uid="{0F8F8CBC-3AB2-4580-B17B-0B94E9121E02}"/>
    <cellStyle name="Hyperlink" xfId="13" builtinId="8"/>
    <cellStyle name="Normal" xfId="0" builtinId="0"/>
    <cellStyle name="Normal 3" xfId="12" xr:uid="{1C43F1BB-4A89-4B35-A52E-B0FC6DD1789B}"/>
    <cellStyle name="Normal 4 2 2 3" xfId="11" xr:uid="{75092C90-7837-4A61-909F-44B58444B355}"/>
    <cellStyle name="Normal 6" xfId="10" xr:uid="{39BC28DB-03BF-416A-9255-915B792B0D1A}"/>
    <cellStyle name="Percent" xfId="4" builtinId="5"/>
    <cellStyle name="Percent 2" xfId="6" xr:uid="{81DE1DB6-4F3F-4C6F-8DD0-36007F19456E}"/>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sheetMetadata" Target="metadata.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sgdcs.sgnet.gov.sg/Users/cpheyst/Documents/WORK/z_ON%20GOING%20PROJECT/Keppel%20DHCS/Roxy%20Square%20App/RS_Estimated%20energy%20savings.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sgdcs.sgnet.gov.sg/Users/bca_halim/Documents/GMIS-EBP%20Projects%20-%20Building%20Owners/BO19%20High%20Street%20Centre/Submission%2019%20Dec%202018/(c)%20Projected%20Energy%20Savings.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sgdcs.sgnet.gov.sg/Users/nannan/Comfort/ESPC/High%20Street%20Centre/Green%20Mark/GMIS-EBP/GMIS-EBP%20Application%202018%20(S3A)/c.%20Projected%20Energy%20Savings/Lighting%20Analysis_HSC.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kaerpteltd-my.sharepoint.com/Users/karen1/Library/Containers/com.apple.mail/Data/Library/Mail%20Downloads/571CA2D5-F28B-4A8A-B0A3-FE06E110C0BA/YB_Project%20Template_R3.xls"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https://kaerpteltd-my.sharepoint.com/Users/jocelyn.chew/AppData/Local/Microsoft/Windows/Temporary%20Internet%20Files/Content.Outlook/EZF43ICM/2013%20MBO%20Calculation%20-%20For%20discussion%20purpose%20only%20(cal%20%2021%2001%202014)%20from%20Karen%20130128.xlsx?B207A2F4" TargetMode="External"/><Relationship Id="rId1" Type="http://schemas.openxmlformats.org/officeDocument/2006/relationships/externalLinkPath" Target="file:///\\B207A2F4\2013%20MBO%20Calculation%20-%20For%20discussion%20purpose%20only%20(cal%20%2021%2001%202014)%20from%20Karen%2013012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gdcs.sgnet.gov.sg/4.%20Engineering%20Solutions/_ESD/GM/EB/UOB%20Plaza%201/Part%201/1-2/20120201-LPB(combined)20120208A.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J:\Users\hsimon\Documents\STRATEGIC\Budget\Budget%202008\TSP%20-%202008%20Draft%20Budget%20Chain%20Working%20-%2002%20Jan%2008%20Final.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kaerpteltd-my.sharepoint.com/A/Request%20for%20Payment/123R23/ESTIMATE/E25-JUAN/00-MATL"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kaerpteltd-my.sharepoint.com/Users/vivian.chew/AppData/Local/Microsoft/Windows/Temporary%20Internet%20Files/Content.IE5/3TPQHR82/ViewHistory_KOMTech.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Users\cpheyst.ASIA\Desktop\FanPumpCalc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sgdcs.sgnet.gov.sg/Documents%20and%20Settings/choongting.goh/My%20Documents/LP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U ref"/>
      <sheetName val="CT for plant rm ref"/>
      <sheetName val="UVC ref"/>
      <sheetName val="Ref"/>
      <sheetName val="CHWPS"/>
      <sheetName val="AHU Savings"/>
      <sheetName val="AHU Savings (2)"/>
    </sheetNames>
    <sheetDataSet>
      <sheetData sheetId="0"/>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1 (TOTA kWh Sav. Summary)"/>
      <sheetName val="Tab 2(Plant kW Per Ton Summary)"/>
      <sheetName val="Tab 3 (AC Energy n Eff (Exist)"/>
      <sheetName val="Tab.4 Chiller (kWh Saving)"/>
      <sheetName val="Tab.5 CHWP Prop kWh Consumption"/>
      <sheetName val="Tab.6 CWP (kWh Saving)"/>
      <sheetName val="Tab.7 CT (kWh Saving)"/>
      <sheetName val="Tab 8 Ch Part Load KW per Ton "/>
      <sheetName val="Tab-9 Cooling Load"/>
      <sheetName val="Tab 10 Proposed AHU"/>
      <sheetName val="Tab 11A Proposed FCU for #03-33"/>
      <sheetName val="Tab 11B Proposed FCU for L30"/>
      <sheetName val="Tab 11C Proposed FCU for Retail"/>
      <sheetName val="Tab 12A Lighting(Common)"/>
      <sheetName val="Tab 12B Lighting(Tenant)"/>
      <sheetName val="Tab-13 Electricity"/>
      <sheetName val="(c) Projected Energy Savings"/>
    </sheetNames>
    <sheetDataSet>
      <sheetData sheetId="0">
        <row r="3">
          <cell r="A3" t="str">
            <v>HIGH STREET CENTRE</v>
          </cell>
        </row>
      </sheetData>
      <sheetData sheetId="1"/>
      <sheetData sheetId="2" refreshError="1"/>
      <sheetData sheetId="3" refreshError="1"/>
      <sheetData sheetId="4" refreshError="1"/>
      <sheetData sheetId="5" refreshError="1"/>
      <sheetData sheetId="6" refreshError="1"/>
      <sheetData sheetId="7">
        <row r="10">
          <cell r="P10">
            <v>0.63074277073777751</v>
          </cell>
        </row>
      </sheetData>
      <sheetData sheetId="8" refreshError="1"/>
      <sheetData sheetId="9" refreshError="1"/>
      <sheetData sheetId="10">
        <row r="28">
          <cell r="F28">
            <v>7.42</v>
          </cell>
        </row>
      </sheetData>
      <sheetData sheetId="11">
        <row r="41">
          <cell r="E41">
            <v>2.5</v>
          </cell>
        </row>
      </sheetData>
      <sheetData sheetId="12">
        <row r="30">
          <cell r="F30">
            <v>4.03</v>
          </cell>
        </row>
      </sheetData>
      <sheetData sheetId="13"/>
      <sheetData sheetId="14"/>
      <sheetData sheetId="15" refreshError="1"/>
      <sheetData sheetId="16"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ock Count"/>
      <sheetName val="Summary of Lighting (Existing)"/>
      <sheetName val="Summary of Lighting (Proposed)"/>
      <sheetName val="Tenant (Existing)"/>
      <sheetName val="Tenant (Proposed)"/>
      <sheetName val="Common (Existing)"/>
      <sheetName val="Common (Proposed)"/>
      <sheetName val="Completion Report"/>
      <sheetName val="Lighting Analysis_HSC"/>
    </sheetNames>
    <sheetDataSet>
      <sheetData sheetId="0"/>
      <sheetData sheetId="1"/>
      <sheetData sheetId="2"/>
      <sheetData sheetId="3">
        <row r="5">
          <cell r="D5" t="str">
            <v>4ft, T8 Fluroscent Tube</v>
          </cell>
        </row>
      </sheetData>
      <sheetData sheetId="4"/>
      <sheetData sheetId="5">
        <row r="4">
          <cell r="D4" t="str">
            <v>2ft, T8 Fluroscent Tube</v>
          </cell>
        </row>
      </sheetData>
      <sheetData sheetId="6"/>
      <sheetData sheetId="7"/>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100 with Confidence Intervals"/>
      <sheetName val="Sheet2"/>
      <sheetName val="Chart1"/>
      <sheetName val="Chart2"/>
      <sheetName val="Chart3"/>
      <sheetName val="Chart5"/>
      <sheetName val="Histogram (2)"/>
      <sheetName val="Sheet1"/>
      <sheetName val="Executive Summary"/>
      <sheetName val="Trend Chart"/>
      <sheetName val="95%CI"/>
      <sheetName val="Histogram"/>
      <sheetName val="Pareto (3)"/>
      <sheetName val="Pareto (2)"/>
      <sheetName val="Pareto"/>
      <sheetName val="C&amp;E Analysis"/>
      <sheetName val="5-Why Analysis"/>
      <sheetName val="FMEA"/>
      <sheetName val="Box Plot"/>
      <sheetName val="Scatter Plot"/>
      <sheetName val="Action Plan"/>
      <sheetName val="Control Plan_Administration"/>
      <sheetName val="Pareto (4)"/>
    </sheetNames>
    <sheetDataSet>
      <sheetData sheetId="0" refreshError="1">
        <row r="2">
          <cell r="Q2">
            <v>0.05</v>
          </cell>
        </row>
        <row r="5">
          <cell r="C5">
            <v>10</v>
          </cell>
          <cell r="D5">
            <v>27</v>
          </cell>
          <cell r="E5">
            <v>1</v>
          </cell>
          <cell r="F5">
            <v>27</v>
          </cell>
          <cell r="G5">
            <v>0.37037037037037035</v>
          </cell>
          <cell r="H5">
            <v>0.37037037037037035</v>
          </cell>
          <cell r="I5">
            <v>370370.37037037034</v>
          </cell>
          <cell r="J5">
            <v>0.62962962962962965</v>
          </cell>
          <cell r="K5">
            <v>1.5</v>
          </cell>
          <cell r="L5">
            <v>1.8308730356366141</v>
          </cell>
          <cell r="M5">
            <v>0.33087303563661408</v>
          </cell>
          <cell r="N5">
            <v>194007.1357059275</v>
          </cell>
          <cell r="O5">
            <v>576320.20485204784</v>
          </cell>
          <cell r="P5">
            <v>1.3075111307116458</v>
          </cell>
          <cell r="Q5">
            <v>2.3632241588202305</v>
          </cell>
        </row>
        <row r="6">
          <cell r="C6">
            <v>0</v>
          </cell>
          <cell r="D6">
            <v>27</v>
          </cell>
          <cell r="E6">
            <v>1</v>
          </cell>
          <cell r="F6">
            <v>27</v>
          </cell>
          <cell r="G6">
            <v>0</v>
          </cell>
          <cell r="H6">
            <v>0</v>
          </cell>
          <cell r="I6">
            <v>0</v>
          </cell>
          <cell r="J6">
            <v>1</v>
          </cell>
          <cell r="K6">
            <v>1.5</v>
          </cell>
          <cell r="L6" t="e">
            <v>#NUM!</v>
          </cell>
          <cell r="M6" t="e">
            <v>#NUM!</v>
          </cell>
          <cell r="N6" t="e">
            <v>#NUM!</v>
          </cell>
          <cell r="O6">
            <v>127702.68671478017</v>
          </cell>
          <cell r="P6">
            <v>2.6373185770935379</v>
          </cell>
          <cell r="Q6" t="e">
            <v>#NUM!</v>
          </cell>
        </row>
        <row r="7">
          <cell r="C7">
            <v>6</v>
          </cell>
          <cell r="D7">
            <v>97</v>
          </cell>
          <cell r="E7">
            <v>1</v>
          </cell>
          <cell r="F7">
            <v>0</v>
          </cell>
          <cell r="G7" t="str">
            <v>n/a</v>
          </cell>
          <cell r="H7" t="str">
            <v>n/a</v>
          </cell>
          <cell r="I7" t="str">
            <v>n/a</v>
          </cell>
          <cell r="J7" t="str">
            <v>n/a</v>
          </cell>
          <cell r="K7">
            <v>1.5</v>
          </cell>
          <cell r="L7" t="str">
            <v>n/a</v>
          </cell>
          <cell r="M7" t="str">
            <v>n/a</v>
          </cell>
          <cell r="N7" t="str">
            <v>n/a</v>
          </cell>
          <cell r="O7" t="str">
            <v>n/a</v>
          </cell>
          <cell r="P7" t="str">
            <v>n/a</v>
          </cell>
          <cell r="Q7" t="str">
            <v>n/a</v>
          </cell>
        </row>
        <row r="8">
          <cell r="F8">
            <v>0</v>
          </cell>
          <cell r="G8" t="str">
            <v>n/a</v>
          </cell>
          <cell r="H8" t="str">
            <v>n/a</v>
          </cell>
          <cell r="I8" t="str">
            <v>n/a</v>
          </cell>
          <cell r="J8" t="str">
            <v>n/a</v>
          </cell>
          <cell r="K8">
            <v>1.5</v>
          </cell>
          <cell r="L8" t="str">
            <v>n/a</v>
          </cell>
          <cell r="M8" t="str">
            <v>n/a</v>
          </cell>
          <cell r="N8" t="str">
            <v>n/a</v>
          </cell>
          <cell r="O8" t="str">
            <v>n/a</v>
          </cell>
          <cell r="P8" t="str">
            <v>n/a</v>
          </cell>
          <cell r="Q8" t="str">
            <v>n/a</v>
          </cell>
        </row>
        <row r="9">
          <cell r="F9">
            <v>0</v>
          </cell>
          <cell r="G9" t="str">
            <v>n/a</v>
          </cell>
          <cell r="H9" t="str">
            <v>n/a</v>
          </cell>
          <cell r="I9" t="str">
            <v>n/a</v>
          </cell>
          <cell r="J9" t="str">
            <v>n/a</v>
          </cell>
          <cell r="K9">
            <v>1.5</v>
          </cell>
          <cell r="L9" t="str">
            <v>n/a</v>
          </cell>
          <cell r="M9" t="str">
            <v>n/a</v>
          </cell>
          <cell r="N9" t="str">
            <v>n/a</v>
          </cell>
          <cell r="O9" t="str">
            <v>n/a</v>
          </cell>
          <cell r="P9" t="str">
            <v>n/a</v>
          </cell>
          <cell r="Q9" t="str">
            <v>n/a</v>
          </cell>
        </row>
        <row r="10">
          <cell r="F10">
            <v>0</v>
          </cell>
          <cell r="G10" t="str">
            <v>n/a</v>
          </cell>
          <cell r="H10" t="str">
            <v>n/a</v>
          </cell>
          <cell r="I10" t="str">
            <v>n/a</v>
          </cell>
          <cell r="J10" t="str">
            <v>n/a</v>
          </cell>
          <cell r="K10">
            <v>1.5</v>
          </cell>
          <cell r="L10" t="str">
            <v>n/a</v>
          </cell>
          <cell r="M10" t="str">
            <v>n/a</v>
          </cell>
          <cell r="N10" t="str">
            <v>n/a</v>
          </cell>
          <cell r="O10" t="str">
            <v>n/a</v>
          </cell>
          <cell r="P10" t="str">
            <v>n/a</v>
          </cell>
          <cell r="Q10" t="str">
            <v>n/a</v>
          </cell>
        </row>
        <row r="11">
          <cell r="F11">
            <v>0</v>
          </cell>
          <cell r="G11" t="str">
            <v>n/a</v>
          </cell>
          <cell r="H11" t="str">
            <v>n/a</v>
          </cell>
          <cell r="I11" t="str">
            <v>n/a</v>
          </cell>
          <cell r="J11" t="str">
            <v>n/a</v>
          </cell>
          <cell r="K11">
            <v>1.5</v>
          </cell>
          <cell r="L11" t="str">
            <v>n/a</v>
          </cell>
          <cell r="M11" t="str">
            <v>n/a</v>
          </cell>
          <cell r="N11" t="str">
            <v>n/a</v>
          </cell>
          <cell r="O11" t="str">
            <v>n/a</v>
          </cell>
          <cell r="P11" t="str">
            <v>n/a</v>
          </cell>
          <cell r="Q11" t="str">
            <v>n/a</v>
          </cell>
        </row>
        <row r="12">
          <cell r="F12">
            <v>0</v>
          </cell>
          <cell r="G12" t="str">
            <v>n/a</v>
          </cell>
          <cell r="H12" t="str">
            <v>n/a</v>
          </cell>
          <cell r="I12" t="str">
            <v>n/a</v>
          </cell>
          <cell r="J12" t="str">
            <v>n/a</v>
          </cell>
          <cell r="K12">
            <v>1.5</v>
          </cell>
          <cell r="L12" t="str">
            <v>n/a</v>
          </cell>
          <cell r="M12" t="str">
            <v>n/a</v>
          </cell>
          <cell r="N12" t="str">
            <v>n/a</v>
          </cell>
          <cell r="O12" t="str">
            <v>n/a</v>
          </cell>
          <cell r="P12" t="str">
            <v>n/a</v>
          </cell>
          <cell r="Q12" t="str">
            <v>n/a</v>
          </cell>
        </row>
        <row r="13">
          <cell r="F13">
            <v>0</v>
          </cell>
          <cell r="G13" t="str">
            <v>n/a</v>
          </cell>
          <cell r="H13" t="str">
            <v>n/a</v>
          </cell>
          <cell r="I13" t="str">
            <v>n/a</v>
          </cell>
          <cell r="J13" t="str">
            <v>n/a</v>
          </cell>
          <cell r="K13">
            <v>1.5</v>
          </cell>
          <cell r="L13" t="str">
            <v>n/a</v>
          </cell>
          <cell r="M13" t="str">
            <v>n/a</v>
          </cell>
          <cell r="N13" t="str">
            <v>n/a</v>
          </cell>
          <cell r="O13" t="str">
            <v>n/a</v>
          </cell>
          <cell r="P13" t="str">
            <v>n/a</v>
          </cell>
          <cell r="Q13" t="str">
            <v>n/a</v>
          </cell>
        </row>
        <row r="14">
          <cell r="F14">
            <v>0</v>
          </cell>
          <cell r="G14" t="str">
            <v>n/a</v>
          </cell>
          <cell r="H14" t="str">
            <v>n/a</v>
          </cell>
          <cell r="I14" t="str">
            <v>n/a</v>
          </cell>
          <cell r="J14" t="str">
            <v>n/a</v>
          </cell>
          <cell r="K14">
            <v>1.5</v>
          </cell>
          <cell r="L14" t="str">
            <v>n/a</v>
          </cell>
          <cell r="M14" t="str">
            <v>n/a</v>
          </cell>
          <cell r="N14" t="str">
            <v>n/a</v>
          </cell>
          <cell r="O14" t="str">
            <v>n/a</v>
          </cell>
          <cell r="P14" t="str">
            <v>n/a</v>
          </cell>
          <cell r="Q14" t="str">
            <v>n/a</v>
          </cell>
        </row>
        <row r="15">
          <cell r="C15">
            <v>10</v>
          </cell>
          <cell r="D15" t="str">
            <v>n/a</v>
          </cell>
          <cell r="E15" t="str">
            <v>n/a</v>
          </cell>
          <cell r="F15">
            <v>54</v>
          </cell>
          <cell r="G15" t="str">
            <v>n/a</v>
          </cell>
          <cell r="H15">
            <v>0.18518518518518517</v>
          </cell>
          <cell r="I15">
            <v>185185.18518518517</v>
          </cell>
          <cell r="J15">
            <v>0.81481481481481488</v>
          </cell>
          <cell r="K15">
            <v>1.5</v>
          </cell>
          <cell r="L15">
            <v>2.3957795216701925</v>
          </cell>
          <cell r="M15">
            <v>0.89577952167019248</v>
          </cell>
          <cell r="N15">
            <v>92545.459433202879</v>
          </cell>
          <cell r="O15">
            <v>314296.79900355008</v>
          </cell>
          <cell r="P15">
            <v>1.9837079359276686</v>
          </cell>
          <cell r="Q15">
            <v>2.8252429198473692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 Approval"/>
      <sheetName val="Summary"/>
      <sheetName val="Ben"/>
      <sheetName val="Wooi Pheng"/>
      <sheetName val="Justine"/>
      <sheetName val="Sales Desk - Scenarios"/>
      <sheetName val="ESD - Scenarios"/>
      <sheetName val="Dr Chai"/>
      <sheetName val="TSD - Scenarios"/>
      <sheetName val="Ahmad"/>
      <sheetName val="DEES - Scenarios"/>
      <sheetName val="Traffic - Scenarios"/>
      <sheetName val="Karen"/>
      <sheetName val="Jocelyn"/>
      <sheetName val="Simon"/>
      <sheetName val="David"/>
      <sheetName val="Tze Chiou (resigned)"/>
      <sheetName val="Erika (resigned)"/>
      <sheetName val="Marketing - Scenarios"/>
      <sheetName val="Greg (resigned)"/>
    </sheetNames>
    <sheetDataSet>
      <sheetData sheetId="0"/>
      <sheetData sheetId="1">
        <row r="4">
          <cell r="M4">
            <v>49880</v>
          </cell>
        </row>
      </sheetData>
      <sheetData sheetId="2"/>
      <sheetData sheetId="3"/>
      <sheetData sheetId="4"/>
      <sheetData sheetId="5">
        <row r="26">
          <cell r="E26">
            <v>0</v>
          </cell>
          <cell r="F26" t="e">
            <v>#REF!</v>
          </cell>
        </row>
        <row r="27">
          <cell r="E27">
            <v>0.65</v>
          </cell>
          <cell r="F27" t="e">
            <v>#REF!</v>
          </cell>
        </row>
        <row r="28">
          <cell r="E28">
            <v>0.9</v>
          </cell>
          <cell r="F28" t="e">
            <v>#REF!</v>
          </cell>
        </row>
        <row r="29">
          <cell r="E29">
            <v>1.05</v>
          </cell>
          <cell r="F29" t="e">
            <v>#REF!</v>
          </cell>
        </row>
        <row r="30">
          <cell r="E30">
            <v>1.1499999999999999</v>
          </cell>
          <cell r="F30" t="e">
            <v>#REF!</v>
          </cell>
        </row>
      </sheetData>
      <sheetData sheetId="6"/>
      <sheetData sheetId="7"/>
      <sheetData sheetId="8"/>
      <sheetData sheetId="9"/>
      <sheetData sheetId="10"/>
      <sheetData sheetId="11"/>
      <sheetData sheetId="12"/>
      <sheetData sheetId="13"/>
      <sheetData sheetId="14"/>
      <sheetData sheetId="15"/>
      <sheetData sheetId="16"/>
      <sheetData sheetId="17"/>
      <sheetData sheetId="18">
        <row r="26">
          <cell r="E26">
            <v>0</v>
          </cell>
          <cell r="F26">
            <v>0</v>
          </cell>
        </row>
        <row r="27">
          <cell r="E27">
            <v>0.65</v>
          </cell>
          <cell r="F27">
            <v>0.5</v>
          </cell>
        </row>
        <row r="28">
          <cell r="E28">
            <v>0.75</v>
          </cell>
          <cell r="F28">
            <v>1.5</v>
          </cell>
        </row>
        <row r="29">
          <cell r="E29">
            <v>1</v>
          </cell>
          <cell r="F29">
            <v>2</v>
          </cell>
        </row>
        <row r="30">
          <cell r="E30">
            <v>1.1499999999999999</v>
          </cell>
          <cell r="F30">
            <v>3</v>
          </cell>
        </row>
      </sheetData>
      <sheetData sheetId="1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OB LPB"/>
      <sheetName val="Draft"/>
      <sheetName val="Sheet1"/>
    </sheetNames>
    <sheetDataSet>
      <sheetData sheetId="0"/>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enda"/>
      <sheetName val="Revised"/>
      <sheetName val="Total Co_"/>
      <sheetName val="By Channel"/>
      <sheetName val="Comfort"/>
      <sheetName val="Distribution"/>
      <sheetName val="Service"/>
      <sheetName val="Filtration"/>
      <sheetName val="GADM SG_A"/>
      <sheetName val="SG_A"/>
      <sheetName val="Capex"/>
      <sheetName val="Manpower"/>
      <sheetName val="Food"/>
      <sheetName val="Moving"/>
      <sheetName val="Common Cost"/>
      <sheetName val="Assumptions"/>
      <sheetName val="Sheet17"/>
    </sheetNames>
    <sheetDataSet>
      <sheetData sheetId="0">
        <row r="1">
          <cell r="A1" t="str">
            <v xml:space="preserve">                                                           SG &amp; A Forecast 2007 and Budget 2008</v>
          </cell>
        </row>
      </sheetData>
      <sheetData sheetId="1"/>
      <sheetData sheetId="2">
        <row r="26">
          <cell r="J26">
            <v>1487</v>
          </cell>
        </row>
      </sheetData>
      <sheetData sheetId="3">
        <row r="26">
          <cell r="J26">
            <v>1487</v>
          </cell>
        </row>
      </sheetData>
      <sheetData sheetId="4">
        <row r="10">
          <cell r="J10">
            <v>41200</v>
          </cell>
        </row>
      </sheetData>
      <sheetData sheetId="5">
        <row r="10">
          <cell r="J10">
            <v>58824.99</v>
          </cell>
        </row>
      </sheetData>
      <sheetData sheetId="6">
        <row r="10">
          <cell r="J10">
            <v>10256.548500000001</v>
          </cell>
        </row>
      </sheetData>
      <sheetData sheetId="7">
        <row r="10">
          <cell r="J10">
            <v>6322.8625000000002</v>
          </cell>
        </row>
      </sheetData>
      <sheetData sheetId="8">
        <row r="10">
          <cell r="J10">
            <v>6322.8625000000002</v>
          </cell>
        </row>
      </sheetData>
      <sheetData sheetId="9">
        <row r="1">
          <cell r="A1" t="str">
            <v xml:space="preserve">                                                           SG &amp; A Forecast 2007 and Budget 2008</v>
          </cell>
        </row>
        <row r="9">
          <cell r="A9" t="str">
            <v>Manpower</v>
          </cell>
        </row>
        <row r="10">
          <cell r="A10" t="str">
            <v>Recruitment/Training</v>
          </cell>
        </row>
        <row r="11">
          <cell r="A11" t="str">
            <v>Travel/Transport/ Entertainment</v>
          </cell>
        </row>
        <row r="12">
          <cell r="A12" t="str">
            <v>General Exps/ Printing Stationeries</v>
          </cell>
        </row>
        <row r="13">
          <cell r="A13" t="str">
            <v>Communication</v>
          </cell>
        </row>
        <row r="14">
          <cell r="A14" t="str">
            <v>Marketing Activities</v>
          </cell>
        </row>
        <row r="15">
          <cell r="A15" t="str">
            <v>Professional Fees/Subcon.</v>
          </cell>
        </row>
        <row r="16">
          <cell r="A16" t="str">
            <v>Rent Offices/ Warehouses/Utilities</v>
          </cell>
        </row>
        <row r="17">
          <cell r="A17" t="str">
            <v>Depreciation</v>
          </cell>
        </row>
        <row r="18">
          <cell r="A18" t="str">
            <v>Singapore branch</v>
          </cell>
        </row>
        <row r="19">
          <cell r="A19" t="str">
            <v>HQ Fees (Comm/Mgt/ERP)</v>
          </cell>
        </row>
        <row r="20">
          <cell r="A20" t="str">
            <v>Post Retirement Benefit Provisions</v>
          </cell>
        </row>
        <row r="22">
          <cell r="A22" t="str">
            <v>Total Expenses</v>
          </cell>
        </row>
        <row r="24">
          <cell r="A24" t="str">
            <v>% increase</v>
          </cell>
        </row>
      </sheetData>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TL"/>
    </sheetNames>
    <sheetDataSet>
      <sheetData sheetId="0">
        <row r="1">
          <cell r="B1">
            <v>1</v>
          </cell>
          <cell r="C1">
            <v>2</v>
          </cell>
          <cell r="D1">
            <v>3</v>
          </cell>
          <cell r="E1">
            <v>4</v>
          </cell>
          <cell r="F1">
            <v>5</v>
          </cell>
          <cell r="G1">
            <v>6</v>
          </cell>
        </row>
        <row r="2">
          <cell r="B2" t="str">
            <v>NO.</v>
          </cell>
          <cell r="C2" t="str">
            <v>NO.</v>
          </cell>
          <cell r="D2" t="str">
            <v>MATERIAL DESCRIPTION</v>
          </cell>
          <cell r="E2" t="str">
            <v>MATL</v>
          </cell>
          <cell r="F2" t="str">
            <v>S/C</v>
          </cell>
          <cell r="G2" t="str">
            <v>DATE</v>
          </cell>
        </row>
        <row r="3">
          <cell r="B3" t="str">
            <v>SITE</v>
          </cell>
          <cell r="C3">
            <v>2.1</v>
          </cell>
          <cell r="D3" t="str">
            <v>(M3) Manual Excavation / Trimming</v>
          </cell>
          <cell r="E3">
            <v>0</v>
          </cell>
          <cell r="F3">
            <v>120</v>
          </cell>
          <cell r="G3">
            <v>1998</v>
          </cell>
        </row>
        <row r="4">
          <cell r="B4" t="str">
            <v>SITE</v>
          </cell>
          <cell r="C4">
            <v>2.11</v>
          </cell>
          <cell r="D4" t="str">
            <v>(M3) Road Excavation</v>
          </cell>
          <cell r="E4">
            <v>0</v>
          </cell>
          <cell r="F4">
            <v>26.5</v>
          </cell>
          <cell r="G4">
            <v>1998</v>
          </cell>
        </row>
        <row r="5">
          <cell r="B5" t="str">
            <v>SITE</v>
          </cell>
          <cell r="C5">
            <v>2.12</v>
          </cell>
          <cell r="D5" t="str">
            <v>(M3) Block Development (Cut)</v>
          </cell>
          <cell r="E5">
            <v>0</v>
          </cell>
          <cell r="F5">
            <v>26.5</v>
          </cell>
          <cell r="G5">
            <v>1998</v>
          </cell>
        </row>
        <row r="6">
          <cell r="B6" t="str">
            <v>SITE</v>
          </cell>
          <cell r="C6">
            <v>2.13</v>
          </cell>
          <cell r="D6" t="str">
            <v>(M3) Fill / Compaction (RoadWay)</v>
          </cell>
          <cell r="E6">
            <v>0</v>
          </cell>
          <cell r="F6">
            <v>59</v>
          </cell>
          <cell r="G6">
            <v>1998</v>
          </cell>
        </row>
        <row r="7">
          <cell r="B7" t="str">
            <v>SITE</v>
          </cell>
          <cell r="C7">
            <v>2.14</v>
          </cell>
          <cell r="D7" t="str">
            <v>(M3) Fill / Compaction (Block)</v>
          </cell>
          <cell r="E7">
            <v>0</v>
          </cell>
          <cell r="F7">
            <v>38</v>
          </cell>
          <cell r="G7">
            <v>1998</v>
          </cell>
        </row>
        <row r="8">
          <cell r="B8" t="str">
            <v>SITE</v>
          </cell>
          <cell r="C8">
            <v>2.15</v>
          </cell>
          <cell r="D8" t="str">
            <v>(M2) PCCP 210 Thick</v>
          </cell>
          <cell r="E8">
            <v>0</v>
          </cell>
          <cell r="F8">
            <v>87</v>
          </cell>
          <cell r="G8">
            <v>1998</v>
          </cell>
        </row>
        <row r="9">
          <cell r="B9" t="str">
            <v>SITE</v>
          </cell>
          <cell r="C9">
            <v>2.16</v>
          </cell>
          <cell r="D9" t="str">
            <v>(M2) PCCP 150 Thick</v>
          </cell>
          <cell r="E9">
            <v>0</v>
          </cell>
          <cell r="F9">
            <v>62.85</v>
          </cell>
          <cell r="G9">
            <v>1998</v>
          </cell>
        </row>
        <row r="10">
          <cell r="B10" t="str">
            <v>SITE</v>
          </cell>
          <cell r="C10">
            <v>2.17</v>
          </cell>
          <cell r="D10" t="str">
            <v>(M2) PCCP 125 Thick</v>
          </cell>
          <cell r="E10">
            <v>0</v>
          </cell>
          <cell r="F10">
            <v>62.85</v>
          </cell>
          <cell r="G10">
            <v>1998</v>
          </cell>
        </row>
        <row r="11">
          <cell r="B11" t="str">
            <v>SITE</v>
          </cell>
          <cell r="C11">
            <v>2.1800000000000002</v>
          </cell>
          <cell r="D11" t="str">
            <v>(LM) Curb and Gutter (L-Type)</v>
          </cell>
          <cell r="E11">
            <v>0</v>
          </cell>
          <cell r="F11">
            <v>92</v>
          </cell>
          <cell r="G11">
            <v>1998</v>
          </cell>
        </row>
        <row r="12">
          <cell r="B12" t="str">
            <v>SITE</v>
          </cell>
          <cell r="C12">
            <v>2.19</v>
          </cell>
          <cell r="D12" t="str">
            <v>(LM) Curb and Gutter (S-Type: 150mmThk)</v>
          </cell>
          <cell r="E12">
            <v>0</v>
          </cell>
          <cell r="F12">
            <v>75.430000000000007</v>
          </cell>
          <cell r="G12">
            <v>1998</v>
          </cell>
        </row>
        <row r="13">
          <cell r="B13" t="str">
            <v>SITE</v>
          </cell>
          <cell r="C13">
            <v>2.2000000000000002</v>
          </cell>
          <cell r="D13" t="str">
            <v>(LM) Curb and Gutter (S-Type: 125mmThk)</v>
          </cell>
          <cell r="E13">
            <v>0</v>
          </cell>
          <cell r="F13">
            <v>75.430000000000007</v>
          </cell>
          <cell r="G13">
            <v>1998</v>
          </cell>
        </row>
        <row r="14">
          <cell r="B14" t="str">
            <v>SITE</v>
          </cell>
          <cell r="C14">
            <v>2.21</v>
          </cell>
          <cell r="D14" t="str">
            <v>(LM) Plain Curb</v>
          </cell>
          <cell r="E14">
            <v>0</v>
          </cell>
          <cell r="F14">
            <v>72.349999999999994</v>
          </cell>
          <cell r="G14">
            <v>1998</v>
          </cell>
        </row>
        <row r="15">
          <cell r="B15" t="str">
            <v>SITE</v>
          </cell>
          <cell r="C15">
            <v>2.2200000000000002</v>
          </cell>
          <cell r="D15" t="str">
            <v>(M2) Side Walk (100mm Thick)</v>
          </cell>
          <cell r="E15">
            <v>0</v>
          </cell>
          <cell r="F15">
            <v>52.75</v>
          </cell>
          <cell r="G15">
            <v>1998</v>
          </cell>
        </row>
        <row r="16">
          <cell r="B16" t="str">
            <v>SITE</v>
          </cell>
          <cell r="C16">
            <v>2.23</v>
          </cell>
          <cell r="D16" t="str">
            <v>(M3) Filling / Levelling For Sidewalk</v>
          </cell>
          <cell r="E16">
            <v>0</v>
          </cell>
          <cell r="F16">
            <v>60.8</v>
          </cell>
          <cell r="G16">
            <v>1998</v>
          </cell>
        </row>
        <row r="17">
          <cell r="B17" t="str">
            <v>SITE</v>
          </cell>
          <cell r="C17">
            <v>2.2400000000000002</v>
          </cell>
          <cell r="D17" t="str">
            <v>(M2) Subgrade Preparation</v>
          </cell>
          <cell r="E17">
            <v>0</v>
          </cell>
          <cell r="F17">
            <v>14.74</v>
          </cell>
          <cell r="G17">
            <v>1998</v>
          </cell>
        </row>
        <row r="18">
          <cell r="B18" t="str">
            <v>SITE</v>
          </cell>
          <cell r="C18">
            <v>2.25</v>
          </cell>
          <cell r="D18" t="str">
            <v>(M3) Sub-Base Preparation</v>
          </cell>
          <cell r="E18">
            <v>0</v>
          </cell>
          <cell r="F18">
            <v>80</v>
          </cell>
          <cell r="G18">
            <v>1998</v>
          </cell>
        </row>
        <row r="19">
          <cell r="B19" t="str">
            <v>SITE</v>
          </cell>
          <cell r="C19">
            <v>2.2599999999999998</v>
          </cell>
          <cell r="D19" t="str">
            <v>(M3) Base Preparation</v>
          </cell>
          <cell r="E19">
            <v>0</v>
          </cell>
          <cell r="F19">
            <v>80</v>
          </cell>
          <cell r="G19">
            <v>1998</v>
          </cell>
        </row>
        <row r="20">
          <cell r="B20" t="str">
            <v>SITE</v>
          </cell>
          <cell r="C20">
            <v>2.27</v>
          </cell>
          <cell r="D20" t="str">
            <v>(M3) Hauling and Disposal</v>
          </cell>
          <cell r="E20">
            <v>0</v>
          </cell>
          <cell r="F20">
            <v>54.38</v>
          </cell>
          <cell r="G20">
            <v>1998</v>
          </cell>
        </row>
        <row r="21">
          <cell r="B21" t="str">
            <v>SITE</v>
          </cell>
          <cell r="C21">
            <v>2.2799999999999998</v>
          </cell>
          <cell r="D21" t="str">
            <v>(LM) NRCP 6"Øx1.00m</v>
          </cell>
          <cell r="E21">
            <v>140</v>
          </cell>
          <cell r="F21">
            <v>0</v>
          </cell>
          <cell r="G21">
            <v>1998</v>
          </cell>
        </row>
        <row r="22">
          <cell r="B22" t="str">
            <v>SITE</v>
          </cell>
          <cell r="C22">
            <v>2.29</v>
          </cell>
          <cell r="D22" t="str">
            <v>(LM) NRCP 8"Øx1.00m</v>
          </cell>
          <cell r="E22">
            <v>180</v>
          </cell>
          <cell r="F22">
            <v>0</v>
          </cell>
          <cell r="G22">
            <v>1998</v>
          </cell>
        </row>
        <row r="23">
          <cell r="B23" t="str">
            <v>SITE</v>
          </cell>
          <cell r="C23">
            <v>2.2799999999999998</v>
          </cell>
          <cell r="D23" t="str">
            <v>(LM) RCP 12"Øx1.00m</v>
          </cell>
          <cell r="E23">
            <v>250</v>
          </cell>
          <cell r="F23">
            <v>0</v>
          </cell>
          <cell r="G23">
            <v>1998</v>
          </cell>
        </row>
        <row r="24">
          <cell r="B24" t="str">
            <v>SITE</v>
          </cell>
          <cell r="C24">
            <v>2.2799999999999998</v>
          </cell>
          <cell r="D24" t="str">
            <v>(LM) RCP 15"Øx1.00m</v>
          </cell>
          <cell r="E24">
            <v>390</v>
          </cell>
          <cell r="F24">
            <v>0</v>
          </cell>
          <cell r="G24">
            <v>1998</v>
          </cell>
        </row>
        <row r="25">
          <cell r="B25" t="str">
            <v>SITE</v>
          </cell>
          <cell r="C25">
            <v>2.2799999999999998</v>
          </cell>
          <cell r="D25" t="str">
            <v>(LM) RCP 18"Øx1.00m</v>
          </cell>
          <cell r="E25">
            <v>480</v>
          </cell>
          <cell r="F25">
            <v>0</v>
          </cell>
          <cell r="G25">
            <v>1998</v>
          </cell>
        </row>
        <row r="26">
          <cell r="B26" t="str">
            <v>SITE</v>
          </cell>
          <cell r="C26">
            <v>2.2799999999999998</v>
          </cell>
          <cell r="D26" t="str">
            <v>(LM) RCP 24"Øx1.00m</v>
          </cell>
          <cell r="E26">
            <v>670</v>
          </cell>
          <cell r="F26">
            <v>0</v>
          </cell>
          <cell r="G26">
            <v>1998</v>
          </cell>
        </row>
        <row r="27">
          <cell r="B27" t="str">
            <v>SITE</v>
          </cell>
          <cell r="C27">
            <v>2.2799999999999998</v>
          </cell>
          <cell r="D27" t="str">
            <v>(LM) RCP 30"Øx1.00m</v>
          </cell>
          <cell r="E27">
            <v>970</v>
          </cell>
          <cell r="F27">
            <v>0</v>
          </cell>
          <cell r="G27">
            <v>1998</v>
          </cell>
        </row>
        <row r="28">
          <cell r="B28" t="str">
            <v>SITE</v>
          </cell>
          <cell r="C28">
            <v>2.2799999999999998</v>
          </cell>
          <cell r="D28" t="str">
            <v>(LM) RCP 36"Øx1.00m</v>
          </cell>
          <cell r="E28">
            <v>1380</v>
          </cell>
          <cell r="F28">
            <v>0</v>
          </cell>
          <cell r="G28">
            <v>1998</v>
          </cell>
        </row>
        <row r="29">
          <cell r="B29" t="str">
            <v>SITE</v>
          </cell>
          <cell r="C29">
            <v>2.2799999999999998</v>
          </cell>
          <cell r="D29" t="str">
            <v>(LM) RCP 42"Øx1.00m</v>
          </cell>
          <cell r="E29">
            <v>1890</v>
          </cell>
          <cell r="F29">
            <v>0</v>
          </cell>
          <cell r="G29">
            <v>1998</v>
          </cell>
        </row>
        <row r="30">
          <cell r="B30" t="str">
            <v>SITE</v>
          </cell>
          <cell r="C30">
            <v>2.2799999999999998</v>
          </cell>
          <cell r="D30" t="str">
            <v>(LM) RCP 48"Øx1.00m</v>
          </cell>
          <cell r="E30">
            <v>2100</v>
          </cell>
          <cell r="F30">
            <v>0</v>
          </cell>
          <cell r="G30">
            <v>1998</v>
          </cell>
        </row>
        <row r="31">
          <cell r="B31" t="str">
            <v>CONC</v>
          </cell>
          <cell r="C31">
            <v>3.1</v>
          </cell>
          <cell r="D31" t="str">
            <v>(M3) Gravel-3/8</v>
          </cell>
          <cell r="E31">
            <v>350</v>
          </cell>
          <cell r="F31">
            <v>0</v>
          </cell>
          <cell r="G31">
            <v>1998</v>
          </cell>
        </row>
        <row r="32">
          <cell r="B32" t="str">
            <v>CONC</v>
          </cell>
          <cell r="C32">
            <v>3.11</v>
          </cell>
          <cell r="D32" t="str">
            <v>(M3) Gravel-3/4</v>
          </cell>
          <cell r="E32">
            <v>480</v>
          </cell>
          <cell r="F32">
            <v>0</v>
          </cell>
          <cell r="G32">
            <v>1998</v>
          </cell>
        </row>
        <row r="33">
          <cell r="B33" t="str">
            <v>CONC</v>
          </cell>
          <cell r="C33">
            <v>3.12</v>
          </cell>
          <cell r="D33" t="str">
            <v>(M3) Gravel-1</v>
          </cell>
          <cell r="E33">
            <v>400</v>
          </cell>
          <cell r="F33">
            <v>0</v>
          </cell>
          <cell r="G33">
            <v>1998</v>
          </cell>
        </row>
        <row r="34">
          <cell r="B34" t="str">
            <v>CONC</v>
          </cell>
          <cell r="C34">
            <v>3.13</v>
          </cell>
          <cell r="D34" t="str">
            <v>(M3) Sand</v>
          </cell>
          <cell r="E34">
            <v>250</v>
          </cell>
          <cell r="F34">
            <v>0</v>
          </cell>
          <cell r="G34">
            <v>1998</v>
          </cell>
        </row>
        <row r="35">
          <cell r="B35" t="str">
            <v>CONC</v>
          </cell>
          <cell r="C35">
            <v>3.14</v>
          </cell>
          <cell r="D35" t="str">
            <v>(M3) Filling Materials</v>
          </cell>
          <cell r="E35">
            <v>110</v>
          </cell>
          <cell r="F35">
            <v>0</v>
          </cell>
          <cell r="G35">
            <v>1998</v>
          </cell>
        </row>
        <row r="36">
          <cell r="B36" t="str">
            <v>CONC</v>
          </cell>
          <cell r="C36">
            <v>3.15</v>
          </cell>
          <cell r="D36" t="str">
            <v>(M3) Agg. Sub-base</v>
          </cell>
          <cell r="E36">
            <v>280</v>
          </cell>
          <cell r="F36">
            <v>0</v>
          </cell>
          <cell r="G36">
            <v>1998</v>
          </cell>
        </row>
        <row r="37">
          <cell r="B37" t="str">
            <v>CONC</v>
          </cell>
          <cell r="C37">
            <v>3.16</v>
          </cell>
          <cell r="D37" t="str">
            <v>(M3) Agg. Base Course</v>
          </cell>
          <cell r="E37">
            <v>340</v>
          </cell>
          <cell r="F37">
            <v>0</v>
          </cell>
          <cell r="G37">
            <v>1998</v>
          </cell>
        </row>
        <row r="38">
          <cell r="B38" t="str">
            <v>CONC</v>
          </cell>
          <cell r="C38">
            <v>3.17</v>
          </cell>
          <cell r="D38" t="str">
            <v>(M3) Boulders</v>
          </cell>
          <cell r="E38">
            <v>350</v>
          </cell>
          <cell r="F38">
            <v>0</v>
          </cell>
          <cell r="G38">
            <v>1998</v>
          </cell>
        </row>
        <row r="39">
          <cell r="B39" t="str">
            <v>CONC</v>
          </cell>
          <cell r="C39">
            <v>3.18</v>
          </cell>
          <cell r="D39" t="str">
            <v>(BAG) Portland Cement, in Bag</v>
          </cell>
          <cell r="E39">
            <v>110</v>
          </cell>
          <cell r="F39">
            <v>0</v>
          </cell>
          <cell r="G39">
            <v>1998</v>
          </cell>
        </row>
        <row r="40">
          <cell r="B40" t="str">
            <v>CONC</v>
          </cell>
          <cell r="C40">
            <v>3.19</v>
          </cell>
          <cell r="D40" t="str">
            <v>(BAG) Portland Cement, in Bulk</v>
          </cell>
          <cell r="E40">
            <v>100</v>
          </cell>
          <cell r="F40">
            <v>0</v>
          </cell>
          <cell r="G40">
            <v>1998</v>
          </cell>
        </row>
        <row r="41">
          <cell r="B41" t="str">
            <v>CONC</v>
          </cell>
          <cell r="C41">
            <v>3.2</v>
          </cell>
          <cell r="D41" t="str">
            <v>(M3) Ready Mixed Conc w/o Cement</v>
          </cell>
          <cell r="E41">
            <v>850</v>
          </cell>
          <cell r="F41">
            <v>0</v>
          </cell>
          <cell r="G41">
            <v>1998</v>
          </cell>
        </row>
        <row r="42">
          <cell r="B42" t="str">
            <v>CONC</v>
          </cell>
          <cell r="C42">
            <v>3.21</v>
          </cell>
          <cell r="D42" t="str">
            <v>(M3) Ready Mixed Conc w/o Cement</v>
          </cell>
          <cell r="E42">
            <v>780</v>
          </cell>
          <cell r="F42">
            <v>0</v>
          </cell>
          <cell r="G42">
            <v>1998</v>
          </cell>
        </row>
        <row r="43">
          <cell r="B43" t="str">
            <v>CONC</v>
          </cell>
          <cell r="C43">
            <v>3.22</v>
          </cell>
          <cell r="D43" t="str">
            <v>(KG) Rebar Grade 33</v>
          </cell>
          <cell r="E43">
            <v>14</v>
          </cell>
          <cell r="F43">
            <v>3.5</v>
          </cell>
          <cell r="G43">
            <v>1998</v>
          </cell>
        </row>
        <row r="44">
          <cell r="B44" t="str">
            <v>CONC</v>
          </cell>
          <cell r="C44">
            <v>3.23</v>
          </cell>
          <cell r="D44" t="str">
            <v>(KG) Rebar Grade 40</v>
          </cell>
          <cell r="E44">
            <v>14.5</v>
          </cell>
          <cell r="F44">
            <v>3.5</v>
          </cell>
          <cell r="G44">
            <v>1998</v>
          </cell>
        </row>
        <row r="45">
          <cell r="B45" t="str">
            <v>CONC</v>
          </cell>
          <cell r="C45">
            <v>3.24</v>
          </cell>
          <cell r="D45" t="str">
            <v>(KG) Rebar Grade 60</v>
          </cell>
          <cell r="E45">
            <v>15</v>
          </cell>
          <cell r="F45">
            <v>3.5</v>
          </cell>
          <cell r="G45">
            <v>1998</v>
          </cell>
        </row>
        <row r="46">
          <cell r="B46" t="str">
            <v>CONC</v>
          </cell>
          <cell r="C46">
            <v>3.25</v>
          </cell>
          <cell r="D46" t="str">
            <v>(KG) GI Wire Ga. 16</v>
          </cell>
          <cell r="E46">
            <v>38</v>
          </cell>
          <cell r="F46">
            <v>0</v>
          </cell>
          <cell r="G46">
            <v>1998</v>
          </cell>
        </row>
        <row r="47">
          <cell r="B47" t="str">
            <v>MASO</v>
          </cell>
          <cell r="C47">
            <v>4.0999999999999996</v>
          </cell>
          <cell r="D47" t="str">
            <v>(M2) Plastering</v>
          </cell>
          <cell r="E47">
            <v>0</v>
          </cell>
          <cell r="F47">
            <v>165</v>
          </cell>
          <cell r="G47">
            <v>1998</v>
          </cell>
        </row>
        <row r="48">
          <cell r="B48" t="str">
            <v>MASO</v>
          </cell>
          <cell r="C48">
            <v>4.1100000000000003</v>
          </cell>
          <cell r="D48" t="str">
            <v>(M2) 4" Thk CHB</v>
          </cell>
          <cell r="E48">
            <v>0</v>
          </cell>
          <cell r="F48">
            <v>450</v>
          </cell>
          <cell r="G48">
            <v>1998</v>
          </cell>
        </row>
        <row r="49">
          <cell r="B49" t="str">
            <v>MASO</v>
          </cell>
          <cell r="C49">
            <v>4.12</v>
          </cell>
          <cell r="D49" t="str">
            <v>(M2) 5" Thk CHB</v>
          </cell>
          <cell r="E49">
            <v>0</v>
          </cell>
          <cell r="F49">
            <v>490</v>
          </cell>
          <cell r="G49">
            <v>1998</v>
          </cell>
        </row>
        <row r="50">
          <cell r="B50" t="str">
            <v>MASO</v>
          </cell>
          <cell r="C50">
            <v>4.13</v>
          </cell>
          <cell r="D50" t="str">
            <v>(M2) 6" Thk CHB</v>
          </cell>
          <cell r="E50">
            <v>0</v>
          </cell>
          <cell r="F50">
            <v>520</v>
          </cell>
          <cell r="G50">
            <v>1998</v>
          </cell>
        </row>
        <row r="51">
          <cell r="B51" t="str">
            <v>MECH</v>
          </cell>
          <cell r="C51">
            <v>5.0999999999999996</v>
          </cell>
          <cell r="D51" t="str">
            <v>(EA) Angle Valve 2-1/2"Ø</v>
          </cell>
          <cell r="E51">
            <v>0</v>
          </cell>
          <cell r="F51">
            <v>0</v>
          </cell>
          <cell r="G51">
            <v>1998</v>
          </cell>
        </row>
        <row r="52">
          <cell r="B52" t="str">
            <v>MECH</v>
          </cell>
          <cell r="C52">
            <v>5.1100000000000003</v>
          </cell>
          <cell r="D52" t="str">
            <v>(LM) uPVC Pipe 200</v>
          </cell>
          <cell r="E52">
            <v>703.80833333333339</v>
          </cell>
          <cell r="F52">
            <v>85</v>
          </cell>
          <cell r="G52">
            <v>1998</v>
          </cell>
        </row>
        <row r="53">
          <cell r="B53" t="str">
            <v>MECH</v>
          </cell>
          <cell r="C53">
            <v>5.12</v>
          </cell>
          <cell r="D53" t="str">
            <v>(LM) uPVC Pipe 150</v>
          </cell>
          <cell r="E53">
            <v>354.25</v>
          </cell>
          <cell r="F53">
            <v>76</v>
          </cell>
          <cell r="G53">
            <v>1998</v>
          </cell>
        </row>
        <row r="54">
          <cell r="B54" t="str">
            <v>MECH</v>
          </cell>
          <cell r="C54">
            <v>5.13</v>
          </cell>
          <cell r="D54" t="str">
            <v>(LM) uPVC Pipe 100</v>
          </cell>
          <cell r="E54">
            <v>169</v>
          </cell>
          <cell r="F54">
            <v>67</v>
          </cell>
          <cell r="G54">
            <v>1998</v>
          </cell>
        </row>
        <row r="55">
          <cell r="B55" t="str">
            <v>MECH</v>
          </cell>
          <cell r="C55">
            <v>5.14</v>
          </cell>
          <cell r="D55" t="str">
            <v>(LM) uPVC Pipe 75</v>
          </cell>
          <cell r="E55">
            <v>111.16666666666667</v>
          </cell>
          <cell r="F55">
            <v>60</v>
          </cell>
          <cell r="G55">
            <v>1998</v>
          </cell>
        </row>
        <row r="56">
          <cell r="B56" t="str">
            <v>MECH</v>
          </cell>
          <cell r="C56">
            <v>5.15</v>
          </cell>
          <cell r="D56" t="str">
            <v>(EA) Mechl Tee 200 x 200</v>
          </cell>
          <cell r="E56">
            <v>0</v>
          </cell>
          <cell r="F56">
            <v>0</v>
          </cell>
          <cell r="G56">
            <v>1998</v>
          </cell>
        </row>
        <row r="57">
          <cell r="B57" t="str">
            <v>MECH</v>
          </cell>
          <cell r="C57">
            <v>5.16</v>
          </cell>
          <cell r="D57" t="str">
            <v>(EA) Mechl Tee 200 x 150</v>
          </cell>
          <cell r="E57">
            <v>0</v>
          </cell>
          <cell r="F57">
            <v>0</v>
          </cell>
          <cell r="G57">
            <v>1998</v>
          </cell>
        </row>
        <row r="58">
          <cell r="B58" t="str">
            <v>MECH</v>
          </cell>
          <cell r="C58">
            <v>5.17</v>
          </cell>
          <cell r="D58" t="str">
            <v>(EA) Mechl Tee 200 x 100</v>
          </cell>
          <cell r="E58">
            <v>0</v>
          </cell>
          <cell r="F58">
            <v>0</v>
          </cell>
          <cell r="G58">
            <v>1998</v>
          </cell>
        </row>
        <row r="59">
          <cell r="B59" t="str">
            <v>MECH</v>
          </cell>
          <cell r="C59">
            <v>5.18</v>
          </cell>
          <cell r="D59" t="str">
            <v>(EA) Mechl Tee 200 x 75</v>
          </cell>
          <cell r="E59">
            <v>0</v>
          </cell>
          <cell r="F59">
            <v>0</v>
          </cell>
          <cell r="G59">
            <v>1998</v>
          </cell>
        </row>
        <row r="60">
          <cell r="B60" t="str">
            <v>MECH</v>
          </cell>
          <cell r="C60">
            <v>5.19</v>
          </cell>
          <cell r="D60" t="str">
            <v>(EA) Mechl Tee 150 x 150</v>
          </cell>
          <cell r="E60">
            <v>3039</v>
          </cell>
          <cell r="F60">
            <v>0</v>
          </cell>
          <cell r="G60">
            <v>1998</v>
          </cell>
        </row>
        <row r="61">
          <cell r="B61" t="str">
            <v>MECH</v>
          </cell>
          <cell r="C61">
            <v>5.2</v>
          </cell>
          <cell r="D61" t="str">
            <v>(EA) Mechl Tee 150 x 100</v>
          </cell>
          <cell r="E61">
            <v>0</v>
          </cell>
          <cell r="G61">
            <v>1998</v>
          </cell>
        </row>
        <row r="62">
          <cell r="B62" t="str">
            <v>MECH</v>
          </cell>
          <cell r="C62">
            <v>5.21</v>
          </cell>
          <cell r="D62" t="str">
            <v>(EA) Mechl Tee 150 x 75</v>
          </cell>
          <cell r="E62">
            <v>0</v>
          </cell>
          <cell r="G62">
            <v>1998</v>
          </cell>
        </row>
        <row r="63">
          <cell r="B63" t="str">
            <v>MECH</v>
          </cell>
          <cell r="C63">
            <v>5.22</v>
          </cell>
          <cell r="D63" t="str">
            <v>(EA) Mechl Tee 100 x 100</v>
          </cell>
          <cell r="E63">
            <v>1886</v>
          </cell>
          <cell r="F63">
            <v>0</v>
          </cell>
          <cell r="G63">
            <v>1998</v>
          </cell>
        </row>
        <row r="64">
          <cell r="B64" t="str">
            <v>MECH</v>
          </cell>
          <cell r="C64">
            <v>5.23</v>
          </cell>
          <cell r="D64" t="str">
            <v>(EA) Mechl Tee 100 x 75</v>
          </cell>
          <cell r="E64">
            <v>0</v>
          </cell>
          <cell r="F64">
            <v>0</v>
          </cell>
          <cell r="G64">
            <v>1998</v>
          </cell>
        </row>
        <row r="65">
          <cell r="B65" t="str">
            <v>MECH</v>
          </cell>
          <cell r="C65">
            <v>5.24</v>
          </cell>
          <cell r="D65" t="str">
            <v>(EA) Mechl Tee 75 x 75</v>
          </cell>
          <cell r="E65">
            <v>1348</v>
          </cell>
          <cell r="F65">
            <v>0</v>
          </cell>
          <cell r="G65">
            <v>1998</v>
          </cell>
        </row>
        <row r="66">
          <cell r="B66" t="str">
            <v>MECH</v>
          </cell>
          <cell r="C66">
            <v>5.25</v>
          </cell>
          <cell r="D66" t="str">
            <v>(EA) Cross Tee 200 x 200</v>
          </cell>
          <cell r="E66">
            <v>5906</v>
          </cell>
          <cell r="F66">
            <v>0</v>
          </cell>
          <cell r="G66">
            <v>1998</v>
          </cell>
        </row>
        <row r="67">
          <cell r="B67" t="str">
            <v>MECH</v>
          </cell>
          <cell r="C67">
            <v>5.26</v>
          </cell>
          <cell r="D67" t="str">
            <v>(EA) Cross Tee 200 x 150</v>
          </cell>
          <cell r="E67">
            <v>5061</v>
          </cell>
          <cell r="F67">
            <v>0</v>
          </cell>
          <cell r="G67">
            <v>1998</v>
          </cell>
        </row>
        <row r="68">
          <cell r="B68" t="str">
            <v>MECH</v>
          </cell>
          <cell r="C68">
            <v>5.27</v>
          </cell>
          <cell r="D68" t="str">
            <v>(EA) Cross Tee 200 x 100</v>
          </cell>
          <cell r="E68">
            <v>0</v>
          </cell>
          <cell r="F68">
            <v>0</v>
          </cell>
          <cell r="G68">
            <v>1998</v>
          </cell>
        </row>
        <row r="69">
          <cell r="B69" t="str">
            <v>MECH</v>
          </cell>
          <cell r="C69">
            <v>5.28</v>
          </cell>
          <cell r="D69" t="str">
            <v>(EA) Cross Tee 200 x 75</v>
          </cell>
          <cell r="E69">
            <v>0</v>
          </cell>
          <cell r="F69">
            <v>0</v>
          </cell>
          <cell r="G69">
            <v>1998</v>
          </cell>
        </row>
        <row r="70">
          <cell r="B70" t="str">
            <v>MECH</v>
          </cell>
          <cell r="C70">
            <v>5.29</v>
          </cell>
          <cell r="D70" t="str">
            <v>(EA) Cross Tee 150 x 150</v>
          </cell>
          <cell r="E70">
            <v>3925</v>
          </cell>
          <cell r="F70">
            <v>0</v>
          </cell>
          <cell r="G70">
            <v>1998</v>
          </cell>
        </row>
        <row r="71">
          <cell r="B71" t="str">
            <v>MECH</v>
          </cell>
          <cell r="C71">
            <v>5.3</v>
          </cell>
          <cell r="D71" t="str">
            <v>(EA) Cross Tee 150 x 100</v>
          </cell>
          <cell r="E71">
            <v>3348</v>
          </cell>
          <cell r="F71">
            <v>0</v>
          </cell>
          <cell r="G71">
            <v>1998</v>
          </cell>
        </row>
        <row r="72">
          <cell r="B72" t="str">
            <v>MECH</v>
          </cell>
          <cell r="C72">
            <v>5.31</v>
          </cell>
          <cell r="D72" t="str">
            <v>(EA) Cross Tee 150 x 75</v>
          </cell>
          <cell r="E72">
            <v>0</v>
          </cell>
          <cell r="F72">
            <v>0</v>
          </cell>
          <cell r="G72">
            <v>1998</v>
          </cell>
        </row>
        <row r="73">
          <cell r="B73" t="str">
            <v>MECH</v>
          </cell>
          <cell r="C73">
            <v>5.32</v>
          </cell>
          <cell r="D73" t="str">
            <v>(EA) Cross Tee 100 x 100</v>
          </cell>
          <cell r="E73">
            <v>2483</v>
          </cell>
          <cell r="F73">
            <v>0</v>
          </cell>
          <cell r="G73">
            <v>1998</v>
          </cell>
        </row>
        <row r="74">
          <cell r="B74" t="str">
            <v>MECH</v>
          </cell>
          <cell r="C74">
            <v>5.33</v>
          </cell>
          <cell r="D74" t="str">
            <v>(EA) Cross Tee 100 x 75</v>
          </cell>
          <cell r="E74">
            <v>2154</v>
          </cell>
          <cell r="F74">
            <v>0</v>
          </cell>
          <cell r="G74">
            <v>1998</v>
          </cell>
        </row>
        <row r="75">
          <cell r="B75" t="str">
            <v>MECH</v>
          </cell>
          <cell r="C75">
            <v>5.34</v>
          </cell>
          <cell r="D75" t="str">
            <v>(EA) Cross Tee 75 x 75</v>
          </cell>
          <cell r="E75">
            <v>1731</v>
          </cell>
          <cell r="F75">
            <v>0</v>
          </cell>
          <cell r="G75">
            <v>1998</v>
          </cell>
        </row>
        <row r="76">
          <cell r="B76" t="str">
            <v>MECH</v>
          </cell>
          <cell r="C76">
            <v>5.35</v>
          </cell>
          <cell r="D76" t="str">
            <v>(EA) CI End Cap 200mmØ (Mechl Sided)</v>
          </cell>
          <cell r="E76">
            <v>1213</v>
          </cell>
          <cell r="F76">
            <v>0</v>
          </cell>
          <cell r="G76">
            <v>1998</v>
          </cell>
        </row>
        <row r="77">
          <cell r="B77" t="str">
            <v>MECH</v>
          </cell>
          <cell r="C77">
            <v>5.36</v>
          </cell>
          <cell r="D77" t="str">
            <v>(EA) CI End Cap 150mmØ (Mechl Sided)</v>
          </cell>
          <cell r="E77">
            <v>790</v>
          </cell>
          <cell r="F77">
            <v>0</v>
          </cell>
          <cell r="G77">
            <v>1998</v>
          </cell>
        </row>
        <row r="78">
          <cell r="B78" t="str">
            <v>MECH</v>
          </cell>
          <cell r="C78">
            <v>5.37</v>
          </cell>
          <cell r="D78" t="str">
            <v>(EA) CI End Cap 100mmØ (Mechl Sided)</v>
          </cell>
          <cell r="E78">
            <v>500</v>
          </cell>
          <cell r="F78">
            <v>0</v>
          </cell>
          <cell r="G78">
            <v>1998</v>
          </cell>
        </row>
        <row r="79">
          <cell r="B79" t="str">
            <v>MECH</v>
          </cell>
          <cell r="C79">
            <v>5.38</v>
          </cell>
          <cell r="D79" t="str">
            <v>(EA) CI End Cap 75mmØ (Mechl Sided)</v>
          </cell>
          <cell r="E79">
            <v>346</v>
          </cell>
          <cell r="F79">
            <v>0</v>
          </cell>
          <cell r="G79">
            <v>1998</v>
          </cell>
        </row>
        <row r="80">
          <cell r="B80" t="str">
            <v>MECH</v>
          </cell>
          <cell r="C80">
            <v>5.39</v>
          </cell>
          <cell r="D80" t="str">
            <v>(EA) CI Elbow 200mm x 90º</v>
          </cell>
          <cell r="E80">
            <v>3942</v>
          </cell>
          <cell r="F80">
            <v>0</v>
          </cell>
          <cell r="G80">
            <v>1998</v>
          </cell>
        </row>
        <row r="81">
          <cell r="B81" t="str">
            <v>MECH</v>
          </cell>
          <cell r="C81">
            <v>5.4</v>
          </cell>
          <cell r="D81" t="str">
            <v>(EA) CI Elbow 200mm x 45º</v>
          </cell>
          <cell r="E81">
            <v>3574</v>
          </cell>
          <cell r="F81">
            <v>0</v>
          </cell>
          <cell r="G81">
            <v>1998</v>
          </cell>
        </row>
        <row r="82">
          <cell r="B82" t="str">
            <v>MECH</v>
          </cell>
          <cell r="C82">
            <v>5.41</v>
          </cell>
          <cell r="D82" t="str">
            <v>(EA) CI Elbow 200mm x 22-1/2º</v>
          </cell>
          <cell r="E82">
            <v>3574</v>
          </cell>
          <cell r="F82">
            <v>0</v>
          </cell>
          <cell r="G82">
            <v>1998</v>
          </cell>
        </row>
        <row r="83">
          <cell r="B83" t="str">
            <v>MECH</v>
          </cell>
          <cell r="C83">
            <v>5.42</v>
          </cell>
          <cell r="D83" t="str">
            <v>(EA) CI Elbow 150mm x 90º</v>
          </cell>
          <cell r="E83">
            <v>2616</v>
          </cell>
          <cell r="F83">
            <v>0</v>
          </cell>
          <cell r="G83">
            <v>1998</v>
          </cell>
        </row>
        <row r="84">
          <cell r="B84" t="str">
            <v>MECH</v>
          </cell>
          <cell r="C84">
            <v>5.43</v>
          </cell>
          <cell r="D84" t="str">
            <v>(EA) CI Elbow 150mm x 45º</v>
          </cell>
          <cell r="E84">
            <v>2368</v>
          </cell>
          <cell r="F84">
            <v>0</v>
          </cell>
          <cell r="G84">
            <v>1998</v>
          </cell>
        </row>
        <row r="85">
          <cell r="B85" t="str">
            <v>MECH</v>
          </cell>
          <cell r="C85">
            <v>5.44</v>
          </cell>
          <cell r="D85" t="str">
            <v>(EA) CI Elbow 150mm x 22-1/2º</v>
          </cell>
          <cell r="E85">
            <v>2368</v>
          </cell>
          <cell r="F85">
            <v>0</v>
          </cell>
          <cell r="G85">
            <v>1998</v>
          </cell>
        </row>
        <row r="86">
          <cell r="B86" t="str">
            <v>MECH</v>
          </cell>
          <cell r="C86">
            <v>5.45</v>
          </cell>
          <cell r="D86" t="str">
            <v>(EA) CI Elbow 100mm x 90º</v>
          </cell>
          <cell r="E86">
            <v>1615</v>
          </cell>
          <cell r="F86">
            <v>0</v>
          </cell>
          <cell r="G86">
            <v>1998</v>
          </cell>
        </row>
        <row r="87">
          <cell r="B87" t="str">
            <v>MECH</v>
          </cell>
          <cell r="C87">
            <v>5.46</v>
          </cell>
          <cell r="D87" t="str">
            <v>(EA) CI Elbow 100mm x 45º</v>
          </cell>
          <cell r="E87">
            <v>1509</v>
          </cell>
          <cell r="F87">
            <v>0</v>
          </cell>
          <cell r="G87">
            <v>1998</v>
          </cell>
        </row>
        <row r="88">
          <cell r="B88" t="str">
            <v>MECH</v>
          </cell>
          <cell r="C88">
            <v>5.47</v>
          </cell>
          <cell r="D88" t="str">
            <v>(EA) CI Elbow 100mm x 22-1/2º</v>
          </cell>
          <cell r="E88">
            <v>1509</v>
          </cell>
          <cell r="F88">
            <v>0</v>
          </cell>
          <cell r="G88">
            <v>1998</v>
          </cell>
        </row>
        <row r="89">
          <cell r="B89" t="str">
            <v>MECH</v>
          </cell>
          <cell r="C89">
            <v>5.48</v>
          </cell>
          <cell r="D89" t="str">
            <v>(EA) CI Elbow 75mm x 90º</v>
          </cell>
          <cell r="E89">
            <v>1076</v>
          </cell>
          <cell r="F89">
            <v>0</v>
          </cell>
          <cell r="G89">
            <v>1998</v>
          </cell>
        </row>
        <row r="90">
          <cell r="B90" t="str">
            <v>MECH</v>
          </cell>
          <cell r="C90">
            <v>5.49</v>
          </cell>
          <cell r="D90" t="str">
            <v>(EA) CI Elbow 75mm x 45º</v>
          </cell>
          <cell r="E90">
            <v>982</v>
          </cell>
          <cell r="F90">
            <v>0</v>
          </cell>
          <cell r="G90">
            <v>1998</v>
          </cell>
        </row>
        <row r="91">
          <cell r="B91" t="str">
            <v>MECH</v>
          </cell>
          <cell r="C91">
            <v>5.5</v>
          </cell>
          <cell r="D91" t="str">
            <v>(EA) Gate Valve 200mmØ MJ</v>
          </cell>
          <cell r="E91">
            <v>10600</v>
          </cell>
          <cell r="F91">
            <v>0</v>
          </cell>
          <cell r="G91">
            <v>1998</v>
          </cell>
        </row>
        <row r="92">
          <cell r="B92" t="str">
            <v>MECH</v>
          </cell>
          <cell r="C92">
            <v>5.51</v>
          </cell>
          <cell r="D92" t="str">
            <v>(EA) Gate Valve 150mmØ MJ</v>
          </cell>
          <cell r="E92">
            <v>4417</v>
          </cell>
          <cell r="F92">
            <v>0</v>
          </cell>
          <cell r="G92">
            <v>1998</v>
          </cell>
        </row>
        <row r="93">
          <cell r="B93" t="str">
            <v>MECH</v>
          </cell>
          <cell r="C93">
            <v>5.52</v>
          </cell>
          <cell r="D93" t="str">
            <v>(EA) Gate Valve 100mmØ MJ</v>
          </cell>
          <cell r="E93">
            <v>3413</v>
          </cell>
          <cell r="F93">
            <v>0</v>
          </cell>
          <cell r="G93">
            <v>1998</v>
          </cell>
        </row>
        <row r="94">
          <cell r="B94" t="str">
            <v>MECH</v>
          </cell>
          <cell r="C94">
            <v>5.53</v>
          </cell>
          <cell r="D94" t="str">
            <v>(EA) Gate Valve 75mmØ MJ</v>
          </cell>
          <cell r="E94">
            <v>2539</v>
          </cell>
          <cell r="F94">
            <v>0</v>
          </cell>
          <cell r="G94">
            <v>1998</v>
          </cell>
        </row>
        <row r="95">
          <cell r="B95" t="str">
            <v>MECH</v>
          </cell>
          <cell r="C95">
            <v>5.54</v>
          </cell>
          <cell r="D95" t="str">
            <v>(EA) Gate Valve Manhole CI</v>
          </cell>
          <cell r="E95">
            <v>576</v>
          </cell>
          <cell r="F95">
            <v>0</v>
          </cell>
          <cell r="G95">
            <v>1998</v>
          </cell>
        </row>
        <row r="96">
          <cell r="B96" t="str">
            <v>MECH</v>
          </cell>
          <cell r="C96">
            <v>5.55</v>
          </cell>
          <cell r="D96" t="str">
            <v>(EA) CI Air Release &amp; Vacuum Valve MJ</v>
          </cell>
          <cell r="E96">
            <v>12196</v>
          </cell>
          <cell r="F96">
            <v>0</v>
          </cell>
          <cell r="G96">
            <v>1998</v>
          </cell>
        </row>
        <row r="97">
          <cell r="B97" t="str">
            <v>MECH</v>
          </cell>
          <cell r="C97">
            <v>5.56</v>
          </cell>
          <cell r="D97" t="str">
            <v>(EA) CI Valve Box Cover Only</v>
          </cell>
          <cell r="E97">
            <v>576</v>
          </cell>
          <cell r="F97">
            <v>0</v>
          </cell>
          <cell r="G97">
            <v>1998</v>
          </cell>
        </row>
        <row r="98">
          <cell r="B98" t="str">
            <v>MECH</v>
          </cell>
          <cell r="C98">
            <v>5.57</v>
          </cell>
          <cell r="D98" t="str">
            <v>CI Saddle Clamp 200mmØ</v>
          </cell>
          <cell r="E98">
            <v>209</v>
          </cell>
          <cell r="F98">
            <v>0</v>
          </cell>
          <cell r="G98">
            <v>1998</v>
          </cell>
        </row>
        <row r="99">
          <cell r="B99" t="str">
            <v>MECH</v>
          </cell>
          <cell r="C99">
            <v>5.58</v>
          </cell>
          <cell r="D99" t="str">
            <v>CI Saddle Clamp 150mmØ</v>
          </cell>
          <cell r="E99">
            <v>114</v>
          </cell>
          <cell r="F99">
            <v>0</v>
          </cell>
          <cell r="G99">
            <v>1998</v>
          </cell>
        </row>
        <row r="100">
          <cell r="B100" t="str">
            <v>MECH</v>
          </cell>
          <cell r="C100">
            <v>5.59</v>
          </cell>
          <cell r="D100" t="str">
            <v>CI Saddle Clamp 100mmØ</v>
          </cell>
          <cell r="E100">
            <v>98</v>
          </cell>
          <cell r="F100">
            <v>0</v>
          </cell>
          <cell r="G100">
            <v>1998</v>
          </cell>
        </row>
        <row r="101">
          <cell r="B101" t="str">
            <v>MECH</v>
          </cell>
          <cell r="C101">
            <v>5.6</v>
          </cell>
          <cell r="D101" t="str">
            <v>CI Saddle Clamp 75mmØ</v>
          </cell>
          <cell r="E101">
            <v>86</v>
          </cell>
          <cell r="F101">
            <v>0</v>
          </cell>
          <cell r="G101">
            <v>1998</v>
          </cell>
        </row>
        <row r="102">
          <cell r="B102" t="str">
            <v>MECH</v>
          </cell>
          <cell r="C102">
            <v>5.61</v>
          </cell>
          <cell r="D102" t="str">
            <v>CI Manhole Frame and Cover "Drainage"</v>
          </cell>
          <cell r="E102">
            <v>5687</v>
          </cell>
          <cell r="F102">
            <v>0</v>
          </cell>
          <cell r="G102">
            <v>1998</v>
          </cell>
        </row>
        <row r="103">
          <cell r="B103" t="str">
            <v>MECH</v>
          </cell>
          <cell r="C103">
            <v>5.62</v>
          </cell>
          <cell r="D103" t="str">
            <v>CI Fire Hydrant 150mmØ 3-Ways</v>
          </cell>
          <cell r="E103">
            <v>13718</v>
          </cell>
          <cell r="F103">
            <v>0</v>
          </cell>
          <cell r="G103">
            <v>1998</v>
          </cell>
        </row>
        <row r="104">
          <cell r="B104" t="str">
            <v>MECH</v>
          </cell>
          <cell r="C104">
            <v>5.63</v>
          </cell>
          <cell r="D104" t="str">
            <v>CI Reducer 100x75 MJxMJ</v>
          </cell>
          <cell r="E104">
            <v>1295</v>
          </cell>
          <cell r="F104">
            <v>0</v>
          </cell>
          <cell r="G104">
            <v>1998</v>
          </cell>
        </row>
        <row r="105">
          <cell r="B105" t="str">
            <v>MECH</v>
          </cell>
          <cell r="C105">
            <v>5.64</v>
          </cell>
          <cell r="D105" t="str">
            <v>CI Reducer 150x75 MJxMJ</v>
          </cell>
          <cell r="E105">
            <v>1804</v>
          </cell>
          <cell r="F105">
            <v>0</v>
          </cell>
          <cell r="G105">
            <v>1998</v>
          </cell>
        </row>
        <row r="106">
          <cell r="B106" t="str">
            <v>MECH</v>
          </cell>
          <cell r="C106">
            <v>5.65</v>
          </cell>
          <cell r="D106" t="str">
            <v>CI Reducer 200x100 MJxMJ</v>
          </cell>
          <cell r="E106">
            <v>2645</v>
          </cell>
          <cell r="F106">
            <v>0</v>
          </cell>
          <cell r="G106">
            <v>1998</v>
          </cell>
        </row>
        <row r="107">
          <cell r="B107" t="str">
            <v>MECH</v>
          </cell>
          <cell r="C107">
            <v>5.66</v>
          </cell>
          <cell r="D107" t="str">
            <v>CI Reducer 200x150 MJxMJ</v>
          </cell>
          <cell r="E107">
            <v>3154</v>
          </cell>
          <cell r="F107">
            <v>0</v>
          </cell>
          <cell r="G107">
            <v>1998</v>
          </cell>
        </row>
        <row r="108">
          <cell r="B108" t="str">
            <v>MECH</v>
          </cell>
          <cell r="C108">
            <v>5.67</v>
          </cell>
          <cell r="D108" t="str">
            <v>CI Reducer 200x75 MJxMJ</v>
          </cell>
          <cell r="E108">
            <v>2645</v>
          </cell>
          <cell r="F108">
            <v>0</v>
          </cell>
          <cell r="G108">
            <v>1998</v>
          </cell>
        </row>
        <row r="109">
          <cell r="B109" t="str">
            <v>MECH</v>
          </cell>
          <cell r="C109">
            <v>5.68</v>
          </cell>
          <cell r="D109" t="str">
            <v>CI Reducer 150x100 MJxMJ</v>
          </cell>
          <cell r="E109">
            <v>1958</v>
          </cell>
          <cell r="F109">
            <v>0</v>
          </cell>
          <cell r="G109">
            <v>1998</v>
          </cell>
        </row>
        <row r="110">
          <cell r="B110" t="str">
            <v>MECH</v>
          </cell>
          <cell r="C110">
            <v>5.69</v>
          </cell>
          <cell r="D110" t="str">
            <v>CI Reducer 150x75 MJxMJ</v>
          </cell>
          <cell r="E110">
            <v>1804</v>
          </cell>
          <cell r="F110">
            <v>0</v>
          </cell>
          <cell r="G110">
            <v>1998</v>
          </cell>
        </row>
        <row r="111">
          <cell r="B111" t="str">
            <v>MECH</v>
          </cell>
          <cell r="C111">
            <v>1</v>
          </cell>
          <cell r="E111">
            <v>1</v>
          </cell>
          <cell r="F111">
            <v>0</v>
          </cell>
          <cell r="G111">
            <v>1998</v>
          </cell>
        </row>
        <row r="112">
          <cell r="B112" t="str">
            <v>MECH</v>
          </cell>
          <cell r="C112">
            <v>1</v>
          </cell>
          <cell r="E112">
            <v>1</v>
          </cell>
          <cell r="F112">
            <v>0</v>
          </cell>
          <cell r="G112">
            <v>1998</v>
          </cell>
        </row>
        <row r="113">
          <cell r="B113" t="str">
            <v>MECH</v>
          </cell>
          <cell r="C113">
            <v>1</v>
          </cell>
          <cell r="E113">
            <v>1</v>
          </cell>
          <cell r="F113">
            <v>0</v>
          </cell>
          <cell r="G113">
            <v>1998</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lt;#Config&gt;"/>
    </sheetNames>
    <sheetDataSet>
      <sheetData sheetId="0" refreshError="1"/>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an"/>
      <sheetName val="Pump"/>
      <sheetName val="MtrEff"/>
    </sheetNames>
    <sheetDataSet>
      <sheetData sheetId="0"/>
      <sheetData sheetId="1">
        <row r="5">
          <cell r="B5">
            <v>90</v>
          </cell>
        </row>
        <row r="6">
          <cell r="B6">
            <v>80</v>
          </cell>
        </row>
        <row r="7">
          <cell r="B7">
            <v>70</v>
          </cell>
        </row>
        <row r="8">
          <cell r="B8">
            <v>85</v>
          </cell>
        </row>
        <row r="9">
          <cell r="B9">
            <v>30</v>
          </cell>
        </row>
        <row r="11">
          <cell r="B11">
            <v>2.5974025974025974</v>
          </cell>
        </row>
        <row r="12">
          <cell r="B12">
            <v>2.2796027501909855</v>
          </cell>
        </row>
        <row r="13">
          <cell r="B13">
            <v>7778.004583651642</v>
          </cell>
        </row>
        <row r="14">
          <cell r="B14">
            <v>0.64816704863763686</v>
          </cell>
        </row>
        <row r="15">
          <cell r="B15">
            <v>29.351832951362365</v>
          </cell>
        </row>
      </sheetData>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2 LPB"/>
    </sheetNames>
    <sheetDataSet>
      <sheetData sheetId="0">
        <row r="23">
          <cell r="P23" t="str">
            <v>Office</v>
          </cell>
        </row>
        <row r="24">
          <cell r="P24" t="str">
            <v>Classrooms</v>
          </cell>
        </row>
        <row r="25">
          <cell r="P25" t="str">
            <v>Lecture theatres</v>
          </cell>
        </row>
        <row r="26">
          <cell r="P26" t="str">
            <v>Auditoriums/Concert Halls</v>
          </cell>
        </row>
        <row r="27">
          <cell r="P27" t="str">
            <v>Shops/Supermarkets</v>
          </cell>
        </row>
        <row r="28">
          <cell r="P28" t="str">
            <v>Restaurants</v>
          </cell>
        </row>
        <row r="29">
          <cell r="P29" t="str">
            <v>Lobbies/Atriums/Concourses</v>
          </cell>
        </row>
        <row r="30">
          <cell r="P30" t="str">
            <v>Stairs</v>
          </cell>
        </row>
        <row r="31">
          <cell r="P31" t="str">
            <v>Corridors</v>
          </cell>
        </row>
        <row r="32">
          <cell r="P32" t="str">
            <v>Carparks</v>
          </cell>
        </row>
        <row r="33">
          <cell r="P33" t="str">
            <v>Electronic manufacturing and fine detail / Assembly industries</v>
          </cell>
        </row>
        <row r="34">
          <cell r="P34" t="str">
            <v>Medium and heavy Industries</v>
          </cell>
        </row>
        <row r="35">
          <cell r="P35" t="str">
            <v>Warehouses / Storage Area</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1.bca.gov.sg/buildsg/sustainability/green-mark-certification-scheme/green-mark-2021" TargetMode="External"/><Relationship Id="rId2" Type="http://schemas.openxmlformats.org/officeDocument/2006/relationships/hyperlink" Target="https://www.sleb.sg/Technologies" TargetMode="External"/><Relationship Id="rId1" Type="http://schemas.openxmlformats.org/officeDocument/2006/relationships/hyperlink" Target="https://www1.bca.gov.sg/buildsg/sustainability/green-mark-incentive-schemes/green-mark-incentive-scheme-for-existing-buildings-2.0" TargetMode="External"/><Relationship Id="rId5" Type="http://schemas.openxmlformats.org/officeDocument/2006/relationships/printerSettings" Target="../printerSettings/printerSettings1.bin"/><Relationship Id="rId4" Type="http://schemas.openxmlformats.org/officeDocument/2006/relationships/hyperlink" Target="https://sleb.sg/AICalculator"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9C95F9-E3FE-4F35-A3AB-69FAC7CF8B7B}">
  <sheetPr>
    <tabColor theme="4" tint="-0.499984740745262"/>
  </sheetPr>
  <dimension ref="A1:E19"/>
  <sheetViews>
    <sheetView tabSelected="1" topLeftCell="B1" zoomScale="85" zoomScaleNormal="85" workbookViewId="0">
      <selection activeCell="B4" sqref="B4:E4"/>
    </sheetView>
  </sheetViews>
  <sheetFormatPr defaultRowHeight="14.5" x14ac:dyDescent="0.35"/>
  <cols>
    <col min="1" max="1" width="2.26953125" customWidth="1"/>
    <col min="2" max="2" width="39.54296875" customWidth="1"/>
    <col min="3" max="3" width="30.90625" customWidth="1"/>
    <col min="4" max="4" width="10.453125" bestFit="1" customWidth="1"/>
    <col min="5" max="5" width="82.6328125" customWidth="1"/>
  </cols>
  <sheetData>
    <row r="1" spans="1:5" x14ac:dyDescent="0.35">
      <c r="A1" s="87"/>
      <c r="B1" s="349" t="s">
        <v>9</v>
      </c>
      <c r="C1" s="350"/>
      <c r="D1" s="350"/>
      <c r="E1" s="351"/>
    </row>
    <row r="2" spans="1:5" ht="58.5" thickBot="1" x14ac:dyDescent="0.4">
      <c r="A2" s="110" t="s">
        <v>176</v>
      </c>
      <c r="B2" s="352" t="s">
        <v>168</v>
      </c>
      <c r="C2" s="353"/>
      <c r="D2" s="353"/>
      <c r="E2" s="354"/>
    </row>
    <row r="3" spans="1:5" x14ac:dyDescent="0.35">
      <c r="A3" s="87"/>
      <c r="B3" s="346" t="s">
        <v>169</v>
      </c>
      <c r="C3" s="347"/>
      <c r="D3" s="347"/>
      <c r="E3" s="348"/>
    </row>
    <row r="4" spans="1:5" ht="218" thickBot="1" x14ac:dyDescent="0.4">
      <c r="A4" s="110" t="s">
        <v>217</v>
      </c>
      <c r="B4" s="355" t="s">
        <v>280</v>
      </c>
      <c r="C4" s="356"/>
      <c r="D4" s="356"/>
      <c r="E4" s="357"/>
    </row>
    <row r="5" spans="1:5" x14ac:dyDescent="0.35">
      <c r="A5" s="87"/>
      <c r="B5" s="341" t="s">
        <v>174</v>
      </c>
      <c r="C5" s="342"/>
      <c r="D5" s="342"/>
      <c r="E5" s="343"/>
    </row>
    <row r="6" spans="1:5" x14ac:dyDescent="0.35">
      <c r="B6" s="219" t="s">
        <v>213</v>
      </c>
      <c r="C6" s="220"/>
      <c r="D6" s="220"/>
      <c r="E6" s="221"/>
    </row>
    <row r="7" spans="1:5" s="2" customFormat="1" x14ac:dyDescent="0.3">
      <c r="B7" s="230" t="s">
        <v>218</v>
      </c>
      <c r="C7" s="231" t="s">
        <v>231</v>
      </c>
      <c r="D7" s="344" t="s">
        <v>232</v>
      </c>
      <c r="E7" s="345"/>
    </row>
    <row r="8" spans="1:5" s="2" customFormat="1" x14ac:dyDescent="0.35">
      <c r="B8" s="222" t="s">
        <v>2</v>
      </c>
      <c r="C8" s="223">
        <v>25</v>
      </c>
      <c r="D8" s="224">
        <v>600000</v>
      </c>
      <c r="E8" s="225" t="s">
        <v>5</v>
      </c>
    </row>
    <row r="9" spans="1:5" s="2" customFormat="1" x14ac:dyDescent="0.35">
      <c r="B9" s="222" t="s">
        <v>3</v>
      </c>
      <c r="C9" s="223">
        <v>35</v>
      </c>
      <c r="D9" s="224">
        <v>900000</v>
      </c>
      <c r="E9" s="225" t="s">
        <v>5</v>
      </c>
    </row>
    <row r="10" spans="1:5" s="2" customFormat="1" x14ac:dyDescent="0.35">
      <c r="B10" s="222" t="s">
        <v>4</v>
      </c>
      <c r="C10" s="223">
        <v>45</v>
      </c>
      <c r="D10" s="224">
        <v>1200000</v>
      </c>
      <c r="E10" s="225" t="s">
        <v>5</v>
      </c>
    </row>
    <row r="11" spans="1:5" s="2" customFormat="1" x14ac:dyDescent="0.35">
      <c r="B11" s="226"/>
      <c r="C11" s="220"/>
      <c r="D11" s="220"/>
      <c r="E11" s="221"/>
    </row>
    <row r="12" spans="1:5" s="2" customFormat="1" x14ac:dyDescent="0.35">
      <c r="B12" s="338" t="s">
        <v>214</v>
      </c>
      <c r="C12" s="339"/>
      <c r="D12" s="339"/>
      <c r="E12" s="340"/>
    </row>
    <row r="13" spans="1:5" s="2" customFormat="1" x14ac:dyDescent="0.35">
      <c r="B13" s="227" t="s">
        <v>264</v>
      </c>
      <c r="C13" s="228"/>
      <c r="D13" s="228"/>
      <c r="E13" s="229"/>
    </row>
    <row r="14" spans="1:5" s="2" customFormat="1" ht="15" thickBot="1" x14ac:dyDescent="0.4">
      <c r="B14" s="226"/>
      <c r="C14" s="220"/>
      <c r="D14" s="220"/>
      <c r="E14" s="221"/>
    </row>
    <row r="15" spans="1:5" x14ac:dyDescent="0.35">
      <c r="A15" s="87"/>
      <c r="B15" s="341" t="s">
        <v>175</v>
      </c>
      <c r="C15" s="342"/>
      <c r="D15" s="342"/>
      <c r="E15" s="343"/>
    </row>
    <row r="16" spans="1:5" x14ac:dyDescent="0.35">
      <c r="B16" s="364" t="s">
        <v>215</v>
      </c>
      <c r="C16" s="365"/>
      <c r="D16" s="360" t="s">
        <v>172</v>
      </c>
      <c r="E16" s="361"/>
    </row>
    <row r="17" spans="2:5" x14ac:dyDescent="0.35">
      <c r="B17" s="276" t="s">
        <v>239</v>
      </c>
      <c r="C17" s="277"/>
      <c r="D17" s="367" t="s">
        <v>238</v>
      </c>
      <c r="E17" s="368"/>
    </row>
    <row r="18" spans="2:5" x14ac:dyDescent="0.35">
      <c r="B18" s="358" t="s">
        <v>230</v>
      </c>
      <c r="C18" s="359"/>
      <c r="D18" s="278" t="s">
        <v>229</v>
      </c>
      <c r="E18" s="221"/>
    </row>
    <row r="19" spans="2:5" ht="15" thickBot="1" x14ac:dyDescent="0.4">
      <c r="B19" s="352" t="s">
        <v>240</v>
      </c>
      <c r="C19" s="366"/>
      <c r="D19" s="362" t="s">
        <v>228</v>
      </c>
      <c r="E19" s="363"/>
    </row>
  </sheetData>
  <mergeCells count="14">
    <mergeCell ref="B18:C18"/>
    <mergeCell ref="D16:E16"/>
    <mergeCell ref="D19:E19"/>
    <mergeCell ref="B16:C16"/>
    <mergeCell ref="B19:C19"/>
    <mergeCell ref="D17:E17"/>
    <mergeCell ref="B12:E12"/>
    <mergeCell ref="B15:E15"/>
    <mergeCell ref="D7:E7"/>
    <mergeCell ref="B3:E3"/>
    <mergeCell ref="B1:E1"/>
    <mergeCell ref="B2:E2"/>
    <mergeCell ref="B4:E4"/>
    <mergeCell ref="B5:E5"/>
  </mergeCells>
  <hyperlinks>
    <hyperlink ref="D16" r:id="rId1" xr:uid="{01D20B03-9C93-4562-859F-F803E37075DC}"/>
    <hyperlink ref="D19" r:id="rId2" xr:uid="{5F98C361-2328-4715-86CE-24445D905090}"/>
    <hyperlink ref="D17" r:id="rId3" xr:uid="{DC59D949-93DA-419D-A228-F0A33E9F9BBB}"/>
    <hyperlink ref="D18" r:id="rId4" xr:uid="{23842C7B-E2A1-440F-87D5-796951A7236A}"/>
  </hyperlinks>
  <pageMargins left="0.7" right="0.7" top="0.75" bottom="0.75" header="0.3" footer="0.3"/>
  <pageSetup paperSize="9" orientation="portrait"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7DF30-7D28-41E4-9068-C4A958DCE1B6}">
  <sheetPr>
    <tabColor theme="9" tint="-0.499984740745262"/>
    <pageSetUpPr fitToPage="1"/>
  </sheetPr>
  <dimension ref="A1:N50"/>
  <sheetViews>
    <sheetView topLeftCell="E8" zoomScale="85" zoomScaleNormal="85" workbookViewId="0">
      <selection activeCell="J33" sqref="J33"/>
    </sheetView>
  </sheetViews>
  <sheetFormatPr defaultColWidth="9.1796875" defaultRowHeight="14.5" x14ac:dyDescent="0.35"/>
  <cols>
    <col min="1" max="1" width="9.1796875" style="147"/>
    <col min="2" max="2" width="4.6328125" style="147" customWidth="1"/>
    <col min="3" max="3" width="43.7265625" style="147" customWidth="1"/>
    <col min="4" max="4" width="21.81640625" style="133" customWidth="1"/>
    <col min="5" max="5" width="37.26953125" style="133" customWidth="1"/>
    <col min="6" max="6" width="19.54296875" style="301" customWidth="1"/>
    <col min="7" max="7" width="4.54296875" style="301" customWidth="1"/>
    <col min="8" max="8" width="8.90625" style="301" customWidth="1"/>
    <col min="9" max="9" width="47.1796875" style="301" customWidth="1"/>
    <col min="10" max="10" width="17.453125" style="301" customWidth="1"/>
    <col min="11" max="11" width="37" style="147" customWidth="1"/>
    <col min="12" max="12" width="41.6328125" style="147" customWidth="1"/>
    <col min="13" max="13" width="25.6328125" style="147" bestFit="1" customWidth="1"/>
    <col min="14" max="14" width="26" style="147" customWidth="1"/>
    <col min="15" max="15" width="27.36328125" style="147" customWidth="1"/>
    <col min="16" max="16384" width="9.1796875" style="147"/>
  </cols>
  <sheetData>
    <row r="1" spans="1:14" s="126" customFormat="1" x14ac:dyDescent="0.35">
      <c r="A1" s="125" t="s">
        <v>211</v>
      </c>
      <c r="F1" s="294"/>
    </row>
    <row r="2" spans="1:14" s="126" customFormat="1" ht="15" thickBot="1" x14ac:dyDescent="0.4">
      <c r="A2" s="125"/>
      <c r="F2" s="295"/>
    </row>
    <row r="3" spans="1:14" s="126" customFormat="1" x14ac:dyDescent="0.35">
      <c r="B3" s="381" t="s">
        <v>9</v>
      </c>
      <c r="C3" s="424"/>
      <c r="D3" s="424"/>
      <c r="E3" s="424"/>
      <c r="F3" s="424"/>
      <c r="G3" s="424"/>
      <c r="H3" s="424"/>
      <c r="I3" s="382"/>
    </row>
    <row r="4" spans="1:14" s="126" customFormat="1" ht="247" thickBot="1" x14ac:dyDescent="0.4">
      <c r="A4" s="152" t="s">
        <v>177</v>
      </c>
      <c r="B4" s="352" t="s">
        <v>297</v>
      </c>
      <c r="C4" s="366"/>
      <c r="D4" s="366"/>
      <c r="E4" s="366"/>
      <c r="F4" s="366"/>
      <c r="G4" s="366"/>
      <c r="H4" s="366"/>
      <c r="I4" s="427"/>
      <c r="L4"/>
      <c r="M4"/>
    </row>
    <row r="5" spans="1:14" s="17" customFormat="1" ht="15" thickBot="1" x14ac:dyDescent="0.4">
      <c r="F5" s="337"/>
      <c r="L5"/>
      <c r="M5"/>
    </row>
    <row r="6" spans="1:14" s="17" customFormat="1" ht="15" thickBot="1" x14ac:dyDescent="0.4">
      <c r="B6" s="483" t="s">
        <v>6</v>
      </c>
      <c r="C6" s="484"/>
      <c r="D6" s="484"/>
      <c r="E6" s="484"/>
      <c r="F6" s="485"/>
      <c r="G6"/>
      <c r="H6" s="486" t="s">
        <v>7</v>
      </c>
      <c r="I6" s="487"/>
      <c r="J6" s="487"/>
      <c r="K6" s="488"/>
      <c r="L6"/>
      <c r="M6"/>
      <c r="N6"/>
    </row>
    <row r="7" spans="1:14" s="17" customFormat="1" ht="15" thickBot="1" x14ac:dyDescent="0.4">
      <c r="B7" s="568" t="s">
        <v>156</v>
      </c>
      <c r="C7" s="569"/>
      <c r="D7" s="569"/>
      <c r="E7" s="569"/>
      <c r="F7" s="570"/>
      <c r="G7" s="126"/>
      <c r="H7" s="575" t="s">
        <v>129</v>
      </c>
      <c r="I7" s="576"/>
      <c r="J7" s="576"/>
      <c r="K7" s="577"/>
      <c r="L7"/>
      <c r="M7"/>
    </row>
    <row r="8" spans="1:14" s="17" customFormat="1" ht="29" x14ac:dyDescent="0.35">
      <c r="B8" s="601" t="s">
        <v>65</v>
      </c>
      <c r="C8" s="602" t="s">
        <v>157</v>
      </c>
      <c r="D8" s="603" t="s">
        <v>66</v>
      </c>
      <c r="E8" s="604" t="s">
        <v>67</v>
      </c>
      <c r="F8" s="605"/>
      <c r="G8" s="126"/>
      <c r="H8" s="571" t="s">
        <v>65</v>
      </c>
      <c r="I8" s="573" t="s">
        <v>157</v>
      </c>
      <c r="J8" s="564" t="s">
        <v>130</v>
      </c>
      <c r="K8" s="330" t="s">
        <v>131</v>
      </c>
      <c r="L8"/>
      <c r="M8"/>
    </row>
    <row r="9" spans="1:14" s="17" customFormat="1" ht="29" x14ac:dyDescent="0.35">
      <c r="B9" s="606"/>
      <c r="C9" s="598"/>
      <c r="D9" s="405"/>
      <c r="E9" s="599" t="s">
        <v>68</v>
      </c>
      <c r="F9" s="607"/>
      <c r="G9" s="126"/>
      <c r="H9" s="572"/>
      <c r="I9" s="574"/>
      <c r="J9" s="565"/>
      <c r="K9" s="331" t="s">
        <v>68</v>
      </c>
    </row>
    <row r="10" spans="1:14" s="17" customFormat="1" x14ac:dyDescent="0.35">
      <c r="B10" s="296">
        <v>1</v>
      </c>
      <c r="C10" s="272" t="s">
        <v>69</v>
      </c>
      <c r="D10" s="297">
        <f>'Chiller Plant '!I29</f>
        <v>1845076.5574605349</v>
      </c>
      <c r="E10" s="600">
        <f>D10*15</f>
        <v>27676148.361908022</v>
      </c>
      <c r="F10" s="596"/>
      <c r="G10" s="126"/>
      <c r="H10" s="296">
        <v>1</v>
      </c>
      <c r="I10" s="272" t="s">
        <v>69</v>
      </c>
      <c r="J10" s="297">
        <f>'Chiller Plant '!P29</f>
        <v>1903363.8949518786</v>
      </c>
      <c r="K10" s="298">
        <f>J10*15</f>
        <v>28550458.424278177</v>
      </c>
    </row>
    <row r="11" spans="1:14" s="17" customFormat="1" x14ac:dyDescent="0.35">
      <c r="B11" s="296">
        <v>2</v>
      </c>
      <c r="C11" s="272" t="s">
        <v>70</v>
      </c>
      <c r="D11" s="297">
        <f>AHU!G37</f>
        <v>346678.79999999993</v>
      </c>
      <c r="E11" s="600">
        <f t="shared" ref="E11:E15" si="0">D11*15</f>
        <v>5200181.9999999991</v>
      </c>
      <c r="F11" s="596"/>
      <c r="G11" s="126"/>
      <c r="H11" s="296">
        <v>2</v>
      </c>
      <c r="I11" s="272" t="s">
        <v>70</v>
      </c>
      <c r="J11" s="297">
        <f>AHU!S36</f>
        <v>348702.9</v>
      </c>
      <c r="K11" s="298">
        <f t="shared" ref="K11:K15" si="1">J11*15</f>
        <v>5230543.5</v>
      </c>
    </row>
    <row r="12" spans="1:14" s="17" customFormat="1" x14ac:dyDescent="0.35">
      <c r="B12" s="296">
        <v>3</v>
      </c>
      <c r="C12" s="272" t="s">
        <v>71</v>
      </c>
      <c r="D12" s="297">
        <f>Lighting!G26</f>
        <v>0</v>
      </c>
      <c r="E12" s="600">
        <f>D12*15</f>
        <v>0</v>
      </c>
      <c r="F12" s="596"/>
      <c r="G12" s="126"/>
      <c r="H12" s="296">
        <v>3</v>
      </c>
      <c r="I12" s="272" t="s">
        <v>71</v>
      </c>
      <c r="J12" s="297">
        <f>Lighting!R26</f>
        <v>0</v>
      </c>
      <c r="K12" s="298">
        <f t="shared" si="1"/>
        <v>0</v>
      </c>
    </row>
    <row r="13" spans="1:14" s="17" customFormat="1" x14ac:dyDescent="0.35">
      <c r="B13" s="296">
        <v>4</v>
      </c>
      <c r="C13" s="272" t="s">
        <v>72</v>
      </c>
      <c r="D13" s="297">
        <f>'Mechanical Ventilation'!J31</f>
        <v>16516.5</v>
      </c>
      <c r="E13" s="600">
        <f t="shared" si="0"/>
        <v>247747.5</v>
      </c>
      <c r="F13" s="596"/>
      <c r="G13" s="126"/>
      <c r="H13" s="296">
        <v>4</v>
      </c>
      <c r="I13" s="272" t="s">
        <v>72</v>
      </c>
      <c r="J13" s="297">
        <f>'Mechanical Ventilation'!L31</f>
        <v>0</v>
      </c>
      <c r="K13" s="298">
        <f>J13*15</f>
        <v>0</v>
      </c>
    </row>
    <row r="14" spans="1:14" s="17" customFormat="1" x14ac:dyDescent="0.35">
      <c r="B14" s="299">
        <v>5</v>
      </c>
      <c r="C14" s="22" t="s">
        <v>73</v>
      </c>
      <c r="D14" s="297"/>
      <c r="E14" s="600">
        <f>D14*15</f>
        <v>0</v>
      </c>
      <c r="F14" s="596"/>
      <c r="G14" s="126"/>
      <c r="H14" s="299">
        <v>5</v>
      </c>
      <c r="I14" s="22" t="s">
        <v>73</v>
      </c>
      <c r="J14" s="297"/>
      <c r="K14" s="298">
        <f t="shared" si="1"/>
        <v>0</v>
      </c>
    </row>
    <row r="15" spans="1:14" s="17" customFormat="1" ht="15" thickBot="1" x14ac:dyDescent="0.4">
      <c r="B15" s="132">
        <v>6</v>
      </c>
      <c r="C15" s="22" t="s">
        <v>73</v>
      </c>
      <c r="D15" s="297"/>
      <c r="E15" s="600">
        <f t="shared" si="0"/>
        <v>0</v>
      </c>
      <c r="F15" s="596"/>
      <c r="G15" s="126"/>
      <c r="H15" s="285">
        <v>6</v>
      </c>
      <c r="I15" s="332" t="s">
        <v>73</v>
      </c>
      <c r="J15" s="333"/>
      <c r="K15" s="334">
        <f t="shared" si="1"/>
        <v>0</v>
      </c>
    </row>
    <row r="16" spans="1:14" s="17" customFormat="1" ht="15" thickBot="1" x14ac:dyDescent="0.4">
      <c r="B16" s="608" t="s">
        <v>132</v>
      </c>
      <c r="C16" s="609"/>
      <c r="D16" s="609"/>
      <c r="E16" s="610">
        <f>SUM(E10:E15)</f>
        <v>33124077.861908022</v>
      </c>
      <c r="F16" s="597"/>
      <c r="G16" s="216"/>
      <c r="H16" s="578" t="s">
        <v>132</v>
      </c>
      <c r="I16" s="579"/>
      <c r="J16" s="580"/>
      <c r="K16" s="335">
        <f>SUM(K10:K15)</f>
        <v>33781001.924278177</v>
      </c>
    </row>
    <row r="17" spans="2:14" s="17" customFormat="1" ht="15" thickBot="1" x14ac:dyDescent="0.4">
      <c r="B17" s="49"/>
      <c r="C17" s="49"/>
      <c r="D17" s="15"/>
      <c r="E17" s="15"/>
      <c r="F17" s="648"/>
      <c r="G17" s="649"/>
      <c r="H17" s="300"/>
      <c r="I17" s="300"/>
      <c r="J17" s="300"/>
    </row>
    <row r="18" spans="2:14" ht="15" thickBot="1" x14ac:dyDescent="0.4">
      <c r="B18" s="568" t="s">
        <v>265</v>
      </c>
      <c r="C18" s="569"/>
      <c r="D18" s="595"/>
      <c r="E18" s="587" t="s">
        <v>105</v>
      </c>
      <c r="F18" s="588"/>
      <c r="G18" s="126"/>
      <c r="H18" s="629" t="s">
        <v>212</v>
      </c>
      <c r="I18" s="659"/>
      <c r="J18" s="659"/>
      <c r="K18" s="660"/>
      <c r="N18" s="17"/>
    </row>
    <row r="19" spans="2:14" x14ac:dyDescent="0.35">
      <c r="B19" s="620" t="s">
        <v>63</v>
      </c>
      <c r="C19" s="621"/>
      <c r="D19" s="614" t="str">
        <f>'Project Details'!C6</f>
        <v>Platinum</v>
      </c>
      <c r="E19" s="560"/>
      <c r="F19" s="561"/>
      <c r="G19" s="126"/>
      <c r="H19" s="611" t="s">
        <v>133</v>
      </c>
      <c r="I19" s="655"/>
      <c r="J19" s="560" t="str">
        <f>'Project Details'!D6</f>
        <v>Platinum</v>
      </c>
      <c r="K19" s="561"/>
    </row>
    <row r="20" spans="2:14" ht="16.5" customHeight="1" x14ac:dyDescent="0.35">
      <c r="B20" s="622" t="s">
        <v>258</v>
      </c>
      <c r="C20" s="623"/>
      <c r="D20" s="615" t="str" cm="1">
        <f t="array" ref="D20">_xlfn.IFS(D19="Platinum","25", D19 = "Super Low Energy", "35", D19 = "Zero Energy", "45")</f>
        <v>25</v>
      </c>
      <c r="E20" s="562"/>
      <c r="F20" s="563"/>
      <c r="G20" s="126"/>
      <c r="H20" s="612" t="s">
        <v>259</v>
      </c>
      <c r="I20" s="613"/>
      <c r="J20" s="562" t="str" cm="1">
        <f t="array" ref="J20">_xlfn.IFS(J19="Platinum","25", J19 = "Super Low Energy", "35", J19 = "Zero Energy", "45")</f>
        <v>25</v>
      </c>
      <c r="K20" s="563"/>
    </row>
    <row r="21" spans="2:14" x14ac:dyDescent="0.35">
      <c r="B21" s="622" t="s">
        <v>260</v>
      </c>
      <c r="C21" s="623"/>
      <c r="D21" s="661">
        <f>E16</f>
        <v>33124077.861908022</v>
      </c>
      <c r="E21" s="662"/>
      <c r="F21" s="663"/>
      <c r="G21" s="126"/>
      <c r="H21" s="612" t="s">
        <v>261</v>
      </c>
      <c r="I21" s="613"/>
      <c r="J21" s="581">
        <f>K16</f>
        <v>33781001.924278177</v>
      </c>
      <c r="K21" s="582"/>
      <c r="N21" s="304"/>
    </row>
    <row r="22" spans="2:14" ht="16.5" customHeight="1" x14ac:dyDescent="0.35">
      <c r="B22" s="622" t="s">
        <v>262</v>
      </c>
      <c r="C22" s="623"/>
      <c r="D22" s="616">
        <f>(D21*0.408)/1000</f>
        <v>13514.623767658471</v>
      </c>
      <c r="E22" s="583"/>
      <c r="F22" s="584"/>
      <c r="G22" s="126"/>
      <c r="H22" s="612" t="s">
        <v>263</v>
      </c>
      <c r="I22" s="613"/>
      <c r="J22" s="583">
        <f>(J21*0.408)/1000</f>
        <v>13782.648785105495</v>
      </c>
      <c r="K22" s="584"/>
      <c r="N22" s="304"/>
    </row>
    <row r="23" spans="2:14" x14ac:dyDescent="0.35">
      <c r="B23" s="624" t="s">
        <v>253</v>
      </c>
      <c r="C23" s="625"/>
      <c r="D23" s="617">
        <f>D22*D20</f>
        <v>337865.5941914618</v>
      </c>
      <c r="E23" s="585"/>
      <c r="F23" s="586"/>
      <c r="G23" s="126"/>
      <c r="H23" s="630" t="s">
        <v>134</v>
      </c>
      <c r="I23" s="565"/>
      <c r="J23" s="635">
        <f>J22*J20</f>
        <v>344566.21962763736</v>
      </c>
      <c r="K23" s="632"/>
      <c r="N23" s="133"/>
    </row>
    <row r="24" spans="2:14" ht="15" thickBot="1" x14ac:dyDescent="0.4">
      <c r="B24" s="624" t="s">
        <v>159</v>
      </c>
      <c r="C24" s="625"/>
      <c r="D24" s="618" t="str">
        <f>IF(D19="Platinum","$600,000",
IF(D19="Super Low Energy","$900,000",
IF(D19="Zero Energy","$1,200,000",)))</f>
        <v>$600,000</v>
      </c>
      <c r="E24" s="566"/>
      <c r="F24" s="567"/>
      <c r="G24" s="126"/>
      <c r="H24" s="630" t="s">
        <v>161</v>
      </c>
      <c r="I24" s="565"/>
      <c r="J24" s="653" t="str">
        <f>IF(J19="Platinum","$600,000",
IF(J19="Super Low Energy","$900,000",
IF(J19="Zero Energy","$1,200,000",)))</f>
        <v>$600,000</v>
      </c>
      <c r="K24" s="651"/>
    </row>
    <row r="25" spans="2:14" ht="29" x14ac:dyDescent="0.35">
      <c r="B25" s="624" t="s">
        <v>267</v>
      </c>
      <c r="C25" s="625"/>
      <c r="D25" s="619">
        <f>0.5*'Proposed Qualifying Costs'!D38</f>
        <v>7630.5</v>
      </c>
      <c r="E25" s="328" t="s">
        <v>266</v>
      </c>
      <c r="F25" s="329">
        <f>0.5*'Proposed Qualifying Costs'!E38</f>
        <v>0</v>
      </c>
      <c r="G25" s="126"/>
      <c r="H25" s="630" t="s">
        <v>160</v>
      </c>
      <c r="I25" s="565"/>
      <c r="J25" s="654">
        <f>0.5*'Disbursement Application'!C23</f>
        <v>368663.75</v>
      </c>
      <c r="K25" s="652"/>
    </row>
    <row r="26" spans="2:14" ht="15" thickBot="1" x14ac:dyDescent="0.4">
      <c r="B26" s="626" t="s">
        <v>268</v>
      </c>
      <c r="C26" s="627"/>
      <c r="D26" s="628">
        <f>MIN(D23,D24,D25)</f>
        <v>7630.5</v>
      </c>
      <c r="E26" s="326" t="s">
        <v>128</v>
      </c>
      <c r="F26" s="327">
        <f>MIN(D23,D24,F25)</f>
        <v>0</v>
      </c>
      <c r="G26" s="303"/>
      <c r="H26" s="630" t="s">
        <v>216</v>
      </c>
      <c r="I26" s="565"/>
      <c r="J26" s="653">
        <f>D26</f>
        <v>7630.5</v>
      </c>
      <c r="K26" s="651"/>
    </row>
    <row r="27" spans="2:14" ht="15" thickBot="1" x14ac:dyDescent="0.4">
      <c r="D27" s="147"/>
      <c r="E27" s="147"/>
      <c r="F27" s="336"/>
      <c r="G27" s="305"/>
      <c r="H27" s="656" t="s">
        <v>212</v>
      </c>
      <c r="I27" s="650"/>
      <c r="J27" s="636">
        <f>MIN(J23:K26)</f>
        <v>7630.5</v>
      </c>
      <c r="K27" s="657"/>
    </row>
    <row r="28" spans="2:14" ht="15" thickBot="1" x14ac:dyDescent="0.4">
      <c r="B28" s="645" t="s">
        <v>244</v>
      </c>
      <c r="C28" s="646"/>
      <c r="D28" s="646"/>
      <c r="E28" s="646"/>
      <c r="F28" s="647"/>
      <c r="G28" s="305"/>
      <c r="H28" s="631" t="s">
        <v>299</v>
      </c>
      <c r="I28" s="658"/>
      <c r="J28" s="640">
        <f>J27-E31</f>
        <v>7630.5</v>
      </c>
      <c r="K28" s="633"/>
    </row>
    <row r="29" spans="2:14" x14ac:dyDescent="0.35">
      <c r="B29" s="641" t="s">
        <v>245</v>
      </c>
      <c r="C29" s="642"/>
      <c r="D29" s="642"/>
      <c r="E29" s="643">
        <f>'Disbursement Application'!C23</f>
        <v>737327.5</v>
      </c>
      <c r="F29" s="644"/>
      <c r="G29" s="305"/>
      <c r="I29" s="147"/>
      <c r="J29" s="147"/>
    </row>
    <row r="30" spans="2:14" x14ac:dyDescent="0.35">
      <c r="B30" s="637" t="s">
        <v>158</v>
      </c>
      <c r="C30" s="634"/>
      <c r="D30" s="634"/>
      <c r="E30" s="635">
        <f>0.3*F26</f>
        <v>0</v>
      </c>
      <c r="F30" s="632"/>
      <c r="G30" s="305"/>
      <c r="I30" s="147"/>
      <c r="J30" s="147"/>
      <c r="K30" s="126"/>
    </row>
    <row r="31" spans="2:14" ht="15" thickBot="1" x14ac:dyDescent="0.4">
      <c r="B31" s="638" t="s">
        <v>244</v>
      </c>
      <c r="C31" s="639"/>
      <c r="D31" s="639"/>
      <c r="E31" s="640">
        <f>MIN(E29:E30)</f>
        <v>0</v>
      </c>
      <c r="F31" s="633"/>
      <c r="G31" s="305"/>
      <c r="I31" s="147"/>
      <c r="J31" s="147"/>
    </row>
    <row r="32" spans="2:14" x14ac:dyDescent="0.35">
      <c r="F32" s="305"/>
      <c r="G32" s="305"/>
      <c r="I32" s="147"/>
      <c r="J32" s="147"/>
    </row>
    <row r="33" spans="6:10" x14ac:dyDescent="0.35">
      <c r="F33" s="305"/>
      <c r="G33" s="305"/>
      <c r="I33" s="147"/>
      <c r="J33" s="147"/>
    </row>
    <row r="34" spans="6:10" x14ac:dyDescent="0.35">
      <c r="F34" s="305"/>
      <c r="G34" s="305"/>
      <c r="I34" s="147"/>
      <c r="J34" s="147"/>
    </row>
    <row r="35" spans="6:10" x14ac:dyDescent="0.35">
      <c r="F35" s="305"/>
      <c r="G35" s="305"/>
      <c r="I35" s="147"/>
      <c r="J35" s="147"/>
    </row>
    <row r="36" spans="6:10" x14ac:dyDescent="0.35">
      <c r="F36" s="305"/>
      <c r="G36" s="305"/>
    </row>
    <row r="37" spans="6:10" x14ac:dyDescent="0.35">
      <c r="F37" s="305"/>
      <c r="G37" s="305"/>
      <c r="I37" s="302"/>
    </row>
    <row r="38" spans="6:10" x14ac:dyDescent="0.35">
      <c r="F38" s="305"/>
      <c r="G38" s="305"/>
    </row>
    <row r="39" spans="6:10" x14ac:dyDescent="0.35">
      <c r="F39" s="305"/>
      <c r="G39" s="305"/>
    </row>
    <row r="40" spans="6:10" x14ac:dyDescent="0.35">
      <c r="F40" s="305"/>
      <c r="G40" s="305"/>
    </row>
    <row r="41" spans="6:10" x14ac:dyDescent="0.35">
      <c r="F41" s="305"/>
      <c r="G41" s="305"/>
    </row>
    <row r="42" spans="6:10" x14ac:dyDescent="0.35">
      <c r="F42" s="305"/>
      <c r="G42" s="305"/>
    </row>
    <row r="43" spans="6:10" x14ac:dyDescent="0.35">
      <c r="F43" s="305"/>
      <c r="G43" s="305"/>
    </row>
    <row r="44" spans="6:10" x14ac:dyDescent="0.35">
      <c r="F44" s="305"/>
      <c r="G44" s="305"/>
    </row>
    <row r="45" spans="6:10" x14ac:dyDescent="0.35">
      <c r="F45" s="305"/>
      <c r="G45" s="305"/>
    </row>
    <row r="46" spans="6:10" x14ac:dyDescent="0.35">
      <c r="F46" s="305"/>
      <c r="G46" s="305"/>
    </row>
    <row r="47" spans="6:10" x14ac:dyDescent="0.35">
      <c r="F47" s="305"/>
      <c r="G47" s="305"/>
    </row>
    <row r="48" spans="6:10" x14ac:dyDescent="0.35">
      <c r="F48" s="305"/>
      <c r="G48" s="305"/>
    </row>
    <row r="49" spans="6:7" x14ac:dyDescent="0.35">
      <c r="F49" s="305"/>
      <c r="G49" s="305"/>
    </row>
    <row r="50" spans="6:7" x14ac:dyDescent="0.35">
      <c r="F50" s="305"/>
      <c r="G50" s="305"/>
    </row>
  </sheetData>
  <sheetProtection insertRows="0"/>
  <protectedRanges>
    <protectedRange sqref="B10:E15 G10:K15" name="Editable Cells"/>
    <protectedRange algorithmName="SHA-512" hashValue="HspwKH/suMbLjDod5aVE071GpfOf0Cn3t0HWYTpMCSxEyYohsivrhTUgm6oLA2/bMArZs8VJGmB5GWCvxJy6eQ==" saltValue="JjPFS7Dc4NbUynYzf5s9DQ==" spinCount="100000" sqref="B7 F21:F23 E8:E16 F18:F19 I39:I45 E17:F17 H16 K33:L57 G8:G56 I36:I37 H8:J15 K30:L31 N21:N28 M30:M56 B6:G6 H29:H45 K8:K16 K21:K28 J36:J56 N18:N19 H17:J17 B8:D17 D18:E23 D24:F26 K18:K19 F28:F56 H18 B18:B27 E28:E29 C28:C56 B28 B29 D32:D56 E30:E56 B30 B31:B56 J18:J28 H19 H20 H21 H22 H23 H24 H25 H26 H27 H28" name="GBPD_1" securityDescriptor="O:WDG:WDD:(A;;CC;;;S-1-5-21-1216582894-834684500-1334827815-834246)(A;;CC;;;S-1-5-21-1216582894-834684500-1334827815-172732)(A;;CC;;;S-1-5-21-1216582894-834684500-1334827815-323400)(A;;CC;;;S-1-5-21-1216582894-834684500-1334827815-938819)"/>
  </protectedRanges>
  <dataConsolidate/>
  <mergeCells count="67">
    <mergeCell ref="H28:I28"/>
    <mergeCell ref="J19:K19"/>
    <mergeCell ref="J20:K20"/>
    <mergeCell ref="J21:K21"/>
    <mergeCell ref="J22:K22"/>
    <mergeCell ref="J23:K23"/>
    <mergeCell ref="J24:K24"/>
    <mergeCell ref="J25:K25"/>
    <mergeCell ref="J26:K26"/>
    <mergeCell ref="J27:K27"/>
    <mergeCell ref="J28:K28"/>
    <mergeCell ref="H23:I23"/>
    <mergeCell ref="H24:I24"/>
    <mergeCell ref="H25:I25"/>
    <mergeCell ref="H26:I26"/>
    <mergeCell ref="H27:I27"/>
    <mergeCell ref="H18:K18"/>
    <mergeCell ref="H19:I19"/>
    <mergeCell ref="H20:I20"/>
    <mergeCell ref="H21:I21"/>
    <mergeCell ref="H22:I22"/>
    <mergeCell ref="B29:D29"/>
    <mergeCell ref="B30:D30"/>
    <mergeCell ref="B31:D31"/>
    <mergeCell ref="E29:F29"/>
    <mergeCell ref="E30:F30"/>
    <mergeCell ref="E31:F31"/>
    <mergeCell ref="B23:C23"/>
    <mergeCell ref="B24:C24"/>
    <mergeCell ref="B25:C25"/>
    <mergeCell ref="B26:C26"/>
    <mergeCell ref="B28:F28"/>
    <mergeCell ref="B18:C18"/>
    <mergeCell ref="B19:C19"/>
    <mergeCell ref="B20:C20"/>
    <mergeCell ref="B21:C21"/>
    <mergeCell ref="B22:C22"/>
    <mergeCell ref="B4:I4"/>
    <mergeCell ref="B3:I3"/>
    <mergeCell ref="B8:B9"/>
    <mergeCell ref="C8:C9"/>
    <mergeCell ref="D8:D9"/>
    <mergeCell ref="B16:D16"/>
    <mergeCell ref="B6:F6"/>
    <mergeCell ref="E18:F18"/>
    <mergeCell ref="B7:F7"/>
    <mergeCell ref="E8:F8"/>
    <mergeCell ref="E9:F9"/>
    <mergeCell ref="E10:F10"/>
    <mergeCell ref="E11:F11"/>
    <mergeCell ref="E12:F12"/>
    <mergeCell ref="E13:F13"/>
    <mergeCell ref="D19:F19"/>
    <mergeCell ref="H6:K6"/>
    <mergeCell ref="D20:F20"/>
    <mergeCell ref="J8:J9"/>
    <mergeCell ref="D24:F24"/>
    <mergeCell ref="H8:H9"/>
    <mergeCell ref="I8:I9"/>
    <mergeCell ref="H7:K7"/>
    <mergeCell ref="H16:J16"/>
    <mergeCell ref="D21:F21"/>
    <mergeCell ref="D22:F22"/>
    <mergeCell ref="D23:F23"/>
    <mergeCell ref="E14:F14"/>
    <mergeCell ref="E15:F15"/>
    <mergeCell ref="E16:F16"/>
  </mergeCells>
  <pageMargins left="0.70866141732283472" right="0.70866141732283472" top="0.74803149606299213" bottom="0.74803149606299213" header="0.31496062992125984" footer="0.31496062992125984"/>
  <pageSetup paperSize="9" scale="49" fitToHeight="0" orientation="portrait"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51D7D-BAAF-4918-AD56-7B00141FBAEE}">
  <sheetPr>
    <tabColor theme="9" tint="0.39997558519241921"/>
  </sheetPr>
  <dimension ref="A1:I26"/>
  <sheetViews>
    <sheetView topLeftCell="A4" zoomScale="85" zoomScaleNormal="85" workbookViewId="0">
      <selection activeCell="A4" sqref="A3:I4"/>
    </sheetView>
  </sheetViews>
  <sheetFormatPr defaultRowHeight="14.5" x14ac:dyDescent="0.35"/>
  <cols>
    <col min="1" max="1" width="8.7265625" style="69"/>
    <col min="2" max="2" width="46.81640625" style="69" customWidth="1"/>
    <col min="3" max="3" width="28.36328125" style="73" customWidth="1"/>
    <col min="4" max="4" width="58.453125" style="69" customWidth="1"/>
    <col min="5" max="5" width="17" style="69" customWidth="1"/>
    <col min="6" max="7" width="21.453125" style="69" customWidth="1"/>
    <col min="8" max="8" width="35" style="73" customWidth="1"/>
    <col min="9" max="9" width="22.26953125" style="69" customWidth="1"/>
    <col min="10" max="10" width="19.7265625" style="72" bestFit="1" customWidth="1"/>
    <col min="11" max="16384" width="8.7265625" style="72"/>
  </cols>
  <sheetData>
    <row r="1" spans="1:9" s="126" customFormat="1" x14ac:dyDescent="0.35">
      <c r="B1" s="125" t="s">
        <v>255</v>
      </c>
    </row>
    <row r="2" spans="1:9" s="126" customFormat="1" ht="15" thickBot="1" x14ac:dyDescent="0.4"/>
    <row r="3" spans="1:9" s="126" customFormat="1" x14ac:dyDescent="0.35">
      <c r="A3" s="381" t="s">
        <v>9</v>
      </c>
      <c r="B3" s="424"/>
      <c r="C3" s="424"/>
      <c r="D3" s="424"/>
      <c r="E3" s="424"/>
      <c r="F3" s="424"/>
      <c r="G3" s="424"/>
      <c r="H3" s="424"/>
      <c r="I3" s="382"/>
    </row>
    <row r="4" spans="1:9" s="126" customFormat="1" ht="72" customHeight="1" thickBot="1" x14ac:dyDescent="0.4">
      <c r="A4" s="352" t="s">
        <v>300</v>
      </c>
      <c r="B4" s="366"/>
      <c r="C4" s="366"/>
      <c r="D4" s="366"/>
      <c r="E4" s="366"/>
      <c r="F4" s="366"/>
      <c r="G4" s="366"/>
      <c r="H4" s="366"/>
      <c r="I4" s="427"/>
    </row>
    <row r="5" spans="1:9" s="126" customFormat="1" x14ac:dyDescent="0.35">
      <c r="A5" s="152"/>
      <c r="B5" s="218"/>
      <c r="C5" s="218"/>
      <c r="D5" s="218"/>
      <c r="E5" s="218"/>
      <c r="F5" s="218"/>
    </row>
    <row r="6" spans="1:9" s="69" customFormat="1" ht="29" x14ac:dyDescent="0.35">
      <c r="A6" s="66" t="s">
        <v>127</v>
      </c>
      <c r="B6" s="66" t="s">
        <v>279</v>
      </c>
      <c r="C6" s="67" t="s">
        <v>155</v>
      </c>
      <c r="D6" s="68" t="s">
        <v>271</v>
      </c>
      <c r="E6" s="68" t="s">
        <v>272</v>
      </c>
      <c r="F6" s="68" t="s">
        <v>151</v>
      </c>
      <c r="G6" s="68" t="s">
        <v>152</v>
      </c>
      <c r="H6" s="68" t="s">
        <v>153</v>
      </c>
      <c r="I6" s="66" t="s">
        <v>74</v>
      </c>
    </row>
    <row r="7" spans="1:9" ht="43.5" customHeight="1" x14ac:dyDescent="0.35">
      <c r="A7" s="264">
        <v>2</v>
      </c>
      <c r="B7" s="593" t="s">
        <v>270</v>
      </c>
      <c r="C7" s="593" t="s">
        <v>118</v>
      </c>
      <c r="D7" s="78" t="s">
        <v>114</v>
      </c>
      <c r="E7" s="78"/>
      <c r="F7" s="78" t="s">
        <v>115</v>
      </c>
      <c r="G7" s="70">
        <v>44844</v>
      </c>
      <c r="H7" s="71">
        <v>105332.5</v>
      </c>
      <c r="I7" s="79" t="s">
        <v>244</v>
      </c>
    </row>
    <row r="8" spans="1:9" x14ac:dyDescent="0.35">
      <c r="A8" s="265">
        <v>2.1</v>
      </c>
      <c r="B8" s="594"/>
      <c r="C8" s="594"/>
      <c r="D8" s="78" t="s">
        <v>116</v>
      </c>
      <c r="E8" s="78"/>
      <c r="F8" s="78" t="s">
        <v>117</v>
      </c>
      <c r="G8" s="70">
        <v>44876</v>
      </c>
      <c r="H8" s="71">
        <v>52666.25</v>
      </c>
      <c r="I8" s="79" t="s">
        <v>247</v>
      </c>
    </row>
    <row r="9" spans="1:9" x14ac:dyDescent="0.35">
      <c r="A9" s="265">
        <v>2.2000000000000002</v>
      </c>
      <c r="B9" s="594"/>
      <c r="C9" s="594"/>
      <c r="D9" s="78" t="s">
        <v>273</v>
      </c>
      <c r="E9" s="78"/>
      <c r="F9" s="78" t="s">
        <v>118</v>
      </c>
      <c r="G9" s="78" t="s">
        <v>118</v>
      </c>
      <c r="H9" s="71">
        <v>52666.25</v>
      </c>
      <c r="I9" s="79"/>
    </row>
    <row r="10" spans="1:9" x14ac:dyDescent="0.35">
      <c r="A10" s="265">
        <v>2.2999999999999998</v>
      </c>
      <c r="B10" s="594"/>
      <c r="C10" s="594"/>
      <c r="D10" s="78" t="s">
        <v>274</v>
      </c>
      <c r="E10" s="78"/>
      <c r="F10" s="78" t="s">
        <v>118</v>
      </c>
      <c r="G10" s="78" t="s">
        <v>118</v>
      </c>
      <c r="H10" s="71">
        <v>52666.25</v>
      </c>
      <c r="I10" s="79" t="s">
        <v>247</v>
      </c>
    </row>
    <row r="11" spans="1:9" x14ac:dyDescent="0.35">
      <c r="A11" s="265">
        <v>2.4</v>
      </c>
      <c r="B11" s="594"/>
      <c r="C11" s="594"/>
      <c r="D11" s="78" t="s">
        <v>275</v>
      </c>
      <c r="E11" s="78"/>
      <c r="F11" s="78" t="s">
        <v>118</v>
      </c>
      <c r="G11" s="78" t="s">
        <v>118</v>
      </c>
      <c r="H11" s="71">
        <v>52666.25</v>
      </c>
      <c r="I11" s="79"/>
    </row>
    <row r="12" spans="1:9" x14ac:dyDescent="0.35">
      <c r="A12" s="265">
        <v>2.5</v>
      </c>
      <c r="B12" s="594"/>
      <c r="C12" s="594"/>
      <c r="D12" s="78" t="s">
        <v>276</v>
      </c>
      <c r="E12" s="78"/>
      <c r="F12" s="78" t="s">
        <v>118</v>
      </c>
      <c r="G12" s="78" t="s">
        <v>118</v>
      </c>
      <c r="H12" s="71">
        <v>105332.5</v>
      </c>
      <c r="I12" s="79"/>
    </row>
    <row r="13" spans="1:9" x14ac:dyDescent="0.35">
      <c r="A13" s="265">
        <v>2.6</v>
      </c>
      <c r="B13" s="594"/>
      <c r="C13" s="594"/>
      <c r="D13" s="78" t="s">
        <v>277</v>
      </c>
      <c r="E13" s="78"/>
      <c r="F13" s="78" t="s">
        <v>118</v>
      </c>
      <c r="G13" s="78" t="s">
        <v>118</v>
      </c>
      <c r="H13" s="71">
        <v>105332.5</v>
      </c>
      <c r="I13" s="79" t="s">
        <v>247</v>
      </c>
    </row>
    <row r="14" spans="1:9" x14ac:dyDescent="0.35">
      <c r="A14" s="265">
        <v>2.7</v>
      </c>
      <c r="B14" s="594"/>
      <c r="C14" s="594"/>
      <c r="D14" s="78" t="s">
        <v>278</v>
      </c>
      <c r="E14" s="78"/>
      <c r="F14" s="78" t="s">
        <v>118</v>
      </c>
      <c r="G14" s="78" t="s">
        <v>118</v>
      </c>
      <c r="H14" s="71">
        <v>105332.5</v>
      </c>
      <c r="I14" s="79"/>
    </row>
    <row r="15" spans="1:9" x14ac:dyDescent="0.35">
      <c r="A15" s="78" t="s">
        <v>118</v>
      </c>
      <c r="B15" s="78" t="s">
        <v>118</v>
      </c>
      <c r="C15" s="78" t="s">
        <v>118</v>
      </c>
      <c r="D15" s="78" t="s">
        <v>118</v>
      </c>
      <c r="E15" s="78"/>
      <c r="F15" s="78" t="s">
        <v>118</v>
      </c>
      <c r="G15" s="78" t="s">
        <v>118</v>
      </c>
      <c r="H15" s="71">
        <v>105332.5</v>
      </c>
      <c r="I15" s="79"/>
    </row>
    <row r="16" spans="1:9" x14ac:dyDescent="0.35">
      <c r="A16" s="78" t="s">
        <v>118</v>
      </c>
      <c r="B16" s="78" t="s">
        <v>118</v>
      </c>
      <c r="C16" s="78" t="s">
        <v>118</v>
      </c>
      <c r="D16" s="78" t="s">
        <v>118</v>
      </c>
      <c r="E16" s="78"/>
      <c r="F16" s="78" t="s">
        <v>118</v>
      </c>
      <c r="G16" s="78" t="s">
        <v>118</v>
      </c>
      <c r="H16" s="78" t="s">
        <v>118</v>
      </c>
      <c r="I16" s="79"/>
    </row>
    <row r="17" spans="1:9" x14ac:dyDescent="0.35">
      <c r="A17" s="78" t="s">
        <v>118</v>
      </c>
      <c r="B17" s="78" t="s">
        <v>118</v>
      </c>
      <c r="C17" s="78" t="s">
        <v>118</v>
      </c>
      <c r="D17" s="78" t="s">
        <v>118</v>
      </c>
      <c r="E17" s="78"/>
      <c r="F17" s="78" t="s">
        <v>118</v>
      </c>
      <c r="G17" s="78" t="s">
        <v>118</v>
      </c>
      <c r="H17" s="78" t="s">
        <v>118</v>
      </c>
      <c r="I17" s="79"/>
    </row>
    <row r="18" spans="1:9" x14ac:dyDescent="0.35">
      <c r="A18" s="78" t="s">
        <v>118</v>
      </c>
      <c r="B18" s="78" t="s">
        <v>118</v>
      </c>
      <c r="C18" s="78" t="s">
        <v>118</v>
      </c>
      <c r="D18" s="78" t="s">
        <v>118</v>
      </c>
      <c r="E18" s="78"/>
      <c r="F18" s="78" t="s">
        <v>118</v>
      </c>
      <c r="G18" s="78" t="s">
        <v>118</v>
      </c>
      <c r="H18" s="78" t="s">
        <v>118</v>
      </c>
      <c r="I18" s="79"/>
    </row>
    <row r="19" spans="1:9" x14ac:dyDescent="0.35">
      <c r="A19" s="78" t="s">
        <v>118</v>
      </c>
      <c r="B19" s="78" t="s">
        <v>118</v>
      </c>
      <c r="C19" s="78" t="s">
        <v>118</v>
      </c>
      <c r="D19" s="78" t="s">
        <v>118</v>
      </c>
      <c r="E19" s="78"/>
      <c r="F19" s="78" t="s">
        <v>118</v>
      </c>
      <c r="G19" s="78" t="s">
        <v>118</v>
      </c>
      <c r="H19" s="78" t="s">
        <v>118</v>
      </c>
      <c r="I19" s="79"/>
    </row>
    <row r="20" spans="1:9" x14ac:dyDescent="0.35">
      <c r="A20" s="78" t="s">
        <v>118</v>
      </c>
      <c r="B20" s="78" t="s">
        <v>118</v>
      </c>
      <c r="C20" s="78" t="s">
        <v>118</v>
      </c>
      <c r="D20" s="78" t="s">
        <v>118</v>
      </c>
      <c r="E20" s="78"/>
      <c r="F20" s="78" t="s">
        <v>118</v>
      </c>
      <c r="G20" s="78" t="s">
        <v>118</v>
      </c>
      <c r="H20" s="78" t="s">
        <v>118</v>
      </c>
      <c r="I20" s="79"/>
    </row>
    <row r="21" spans="1:9" ht="15" thickBot="1" x14ac:dyDescent="0.4"/>
    <row r="22" spans="1:9" ht="15" thickBot="1" x14ac:dyDescent="0.4">
      <c r="A22" s="589" t="s">
        <v>257</v>
      </c>
      <c r="B22" s="590"/>
      <c r="C22" s="325">
        <f>SUM(C7:C20)</f>
        <v>0</v>
      </c>
      <c r="F22" s="591"/>
      <c r="G22" s="592"/>
      <c r="H22" s="74"/>
    </row>
    <row r="23" spans="1:9" ht="15" thickBot="1" x14ac:dyDescent="0.4">
      <c r="A23" s="664" t="s">
        <v>298</v>
      </c>
      <c r="B23" s="665"/>
      <c r="C23" s="321">
        <f>SUM(H:H)</f>
        <v>737327.5</v>
      </c>
      <c r="F23" s="80"/>
      <c r="G23" s="80"/>
      <c r="H23" s="86"/>
    </row>
    <row r="24" spans="1:9" ht="15" thickBot="1" x14ac:dyDescent="0.4">
      <c r="A24" s="323"/>
      <c r="B24" s="322" t="s">
        <v>246</v>
      </c>
      <c r="C24" s="321" cm="1">
        <f t="array" ref="C24:D24">'Proposal Summary'!E31:F31</f>
        <v>0</v>
      </c>
      <c r="D24" s="69">
        <v>0</v>
      </c>
    </row>
    <row r="25" spans="1:9" ht="15" thickBot="1" x14ac:dyDescent="0.4">
      <c r="A25" s="324"/>
      <c r="B25" s="322" t="s">
        <v>248</v>
      </c>
      <c r="C25" s="321" cm="1">
        <f t="array" ref="C25:D25">'Proposal Summary'!J28:K28</f>
        <v>7630.5</v>
      </c>
      <c r="D25" s="69">
        <v>0</v>
      </c>
    </row>
    <row r="26" spans="1:9" x14ac:dyDescent="0.35">
      <c r="D26" s="75"/>
      <c r="E26" s="75"/>
    </row>
  </sheetData>
  <sheetProtection insertRows="0"/>
  <protectedRanges>
    <protectedRange sqref="A15:I20 B7:I14" name="editable"/>
    <protectedRange sqref="A7:A14" name="editable_1"/>
  </protectedRanges>
  <mergeCells count="7">
    <mergeCell ref="A23:B23"/>
    <mergeCell ref="A4:I4"/>
    <mergeCell ref="A3:I3"/>
    <mergeCell ref="A22:B22"/>
    <mergeCell ref="F22:G22"/>
    <mergeCell ref="B7:B14"/>
    <mergeCell ref="C7:C14"/>
  </mergeCells>
  <phoneticPr fontId="43" type="noConversion"/>
  <dataValidations count="1">
    <dataValidation type="list" allowBlank="1" showInputMessage="1" showErrorMessage="1" sqref="I7:I20" xr:uid="{FACA622A-2876-41AD-B592-B4845374B20C}">
      <formula1>"1st Tranche, 2nd Tranche"</formula1>
    </dataValidation>
  </dataValidation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1DD22-FE91-4499-9896-F10CE1F6DC26}">
  <dimension ref="A1:A3"/>
  <sheetViews>
    <sheetView zoomScale="160" zoomScaleNormal="160" workbookViewId="0">
      <selection activeCell="D12" sqref="D12"/>
    </sheetView>
  </sheetViews>
  <sheetFormatPr defaultColWidth="9.1796875" defaultRowHeight="14" x14ac:dyDescent="0.3"/>
  <cols>
    <col min="1" max="1" width="17.1796875" style="50" bestFit="1" customWidth="1"/>
    <col min="2" max="16384" width="9.1796875" style="50"/>
  </cols>
  <sheetData>
    <row r="1" spans="1:1" x14ac:dyDescent="0.3">
      <c r="A1" s="50" t="s">
        <v>64</v>
      </c>
    </row>
    <row r="2" spans="1:1" x14ac:dyDescent="0.3">
      <c r="A2" s="50" t="s">
        <v>106</v>
      </c>
    </row>
    <row r="3" spans="1:1" x14ac:dyDescent="0.3">
      <c r="A3" s="50" t="s">
        <v>107</v>
      </c>
    </row>
  </sheetData>
  <dataValidations count="1">
    <dataValidation type="list" allowBlank="1" showInputMessage="1" showErrorMessage="1" sqref="B3" xr:uid="{8D392E42-24EF-4596-87A6-DEB4C75CF949}">
      <formula1>$A$1:$A$3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F6EE6-0059-4B00-AFE3-309A375EDEE5}">
  <sheetPr>
    <tabColor theme="8" tint="-0.499984740745262"/>
  </sheetPr>
  <dimension ref="A1:C24"/>
  <sheetViews>
    <sheetView topLeftCell="A10" zoomScale="96" zoomScaleNormal="96" workbookViewId="0">
      <selection activeCell="B25" sqref="B25"/>
    </sheetView>
  </sheetViews>
  <sheetFormatPr defaultRowHeight="14.5" x14ac:dyDescent="0.35"/>
  <cols>
    <col min="1" max="1" width="8.7265625" style="279"/>
    <col min="2" max="2" width="12" style="279" customWidth="1"/>
    <col min="3" max="3" width="121.6328125" style="279" customWidth="1"/>
    <col min="4" max="16384" width="8.7265625" style="279"/>
  </cols>
  <sheetData>
    <row r="1" spans="1:3" ht="15" thickBot="1" x14ac:dyDescent="0.4">
      <c r="B1" s="374" t="s">
        <v>9</v>
      </c>
      <c r="C1" s="375"/>
    </row>
    <row r="2" spans="1:3" ht="15" thickBot="1" x14ac:dyDescent="0.4">
      <c r="A2" s="280"/>
      <c r="B2" s="358" t="s">
        <v>219</v>
      </c>
      <c r="C2" s="376"/>
    </row>
    <row r="3" spans="1:3" x14ac:dyDescent="0.35">
      <c r="B3" s="379" t="s">
        <v>225</v>
      </c>
      <c r="C3" s="380"/>
    </row>
    <row r="4" spans="1:3" x14ac:dyDescent="0.35">
      <c r="B4" s="281" t="s">
        <v>220</v>
      </c>
      <c r="C4" s="282"/>
    </row>
    <row r="5" spans="1:3" x14ac:dyDescent="0.35">
      <c r="B5" s="281" t="s">
        <v>223</v>
      </c>
      <c r="C5" s="283"/>
    </row>
    <row r="6" spans="1:3" x14ac:dyDescent="0.35">
      <c r="B6" s="281" t="s">
        <v>221</v>
      </c>
      <c r="C6" s="282"/>
    </row>
    <row r="7" spans="1:3" x14ac:dyDescent="0.35">
      <c r="B7" s="281" t="s">
        <v>222</v>
      </c>
      <c r="C7" s="282"/>
    </row>
    <row r="8" spans="1:3" x14ac:dyDescent="0.35">
      <c r="B8" s="377" t="s">
        <v>249</v>
      </c>
      <c r="C8" s="378"/>
    </row>
    <row r="9" spans="1:3" ht="29" x14ac:dyDescent="0.35">
      <c r="A9" s="280" t="s">
        <v>181</v>
      </c>
      <c r="B9" s="284"/>
      <c r="C9" s="232" t="s">
        <v>251</v>
      </c>
    </row>
    <row r="10" spans="1:3" ht="29" x14ac:dyDescent="0.35">
      <c r="B10" s="290"/>
      <c r="C10" s="291" t="s">
        <v>224</v>
      </c>
    </row>
    <row r="11" spans="1:3" ht="59" customHeight="1" thickBot="1" x14ac:dyDescent="0.4">
      <c r="B11" s="292" t="s">
        <v>254</v>
      </c>
      <c r="C11" s="293"/>
    </row>
    <row r="12" spans="1:3" x14ac:dyDescent="0.35">
      <c r="B12" s="109"/>
      <c r="C12" s="105"/>
    </row>
    <row r="13" spans="1:3" ht="15" thickBot="1" x14ac:dyDescent="0.4">
      <c r="B13" s="109"/>
      <c r="C13" s="105"/>
    </row>
    <row r="14" spans="1:3" ht="15" thickBot="1" x14ac:dyDescent="0.4">
      <c r="B14" s="370" t="s">
        <v>281</v>
      </c>
      <c r="C14" s="371"/>
    </row>
    <row r="15" spans="1:3" x14ac:dyDescent="0.35">
      <c r="B15" s="288" t="s">
        <v>220</v>
      </c>
      <c r="C15" s="289"/>
    </row>
    <row r="16" spans="1:3" x14ac:dyDescent="0.35">
      <c r="B16" s="281" t="s">
        <v>223</v>
      </c>
      <c r="C16" s="283"/>
    </row>
    <row r="17" spans="2:3" x14ac:dyDescent="0.35">
      <c r="B17" s="281" t="s">
        <v>221</v>
      </c>
      <c r="C17" s="282"/>
    </row>
    <row r="18" spans="2:3" ht="15" thickBot="1" x14ac:dyDescent="0.4">
      <c r="B18" s="281" t="s">
        <v>222</v>
      </c>
      <c r="C18" s="282"/>
    </row>
    <row r="19" spans="2:3" x14ac:dyDescent="0.35">
      <c r="B19" s="372" t="s">
        <v>249</v>
      </c>
      <c r="C19" s="373"/>
    </row>
    <row r="20" spans="2:3" ht="29" x14ac:dyDescent="0.35">
      <c r="B20" s="284"/>
      <c r="C20" s="232" t="s">
        <v>226</v>
      </c>
    </row>
    <row r="21" spans="2:3" ht="29" x14ac:dyDescent="0.35">
      <c r="B21" s="284"/>
      <c r="C21" s="232" t="s">
        <v>227</v>
      </c>
    </row>
    <row r="22" spans="2:3" ht="47" customHeight="1" thickBot="1" x14ac:dyDescent="0.4">
      <c r="B22" s="292" t="s">
        <v>254</v>
      </c>
      <c r="C22" s="293"/>
    </row>
    <row r="24" spans="2:3" ht="29.5" customHeight="1" x14ac:dyDescent="0.35">
      <c r="B24" s="369" t="s">
        <v>282</v>
      </c>
      <c r="C24" s="369"/>
    </row>
  </sheetData>
  <sheetProtection insertRows="0"/>
  <protectedRanges>
    <protectedRange sqref="C4:C7 B9 B10 C11 C15:C18 B20 B21 C22" name="editable"/>
  </protectedRanges>
  <mergeCells count="7">
    <mergeCell ref="B24:C24"/>
    <mergeCell ref="B14:C14"/>
    <mergeCell ref="B19:C19"/>
    <mergeCell ref="B1:C1"/>
    <mergeCell ref="B2:C2"/>
    <mergeCell ref="B8:C8"/>
    <mergeCell ref="B3:C3"/>
  </mergeCells>
  <dataValidations count="2">
    <dataValidation type="list" errorStyle="information" showInputMessage="1" showErrorMessage="1" error="Pls select one of the option" promptTitle="Pls select one" sqref="C5 C16" xr:uid="{AF0CC1F8-0A30-4827-A868-4E337CB9D505}">
      <formula1>"Professional Engineer in Mechanical Engineering, Professional Engineer in Electrical Engineering, Registered Energy Auditor with BCA, Green Mark Advanced Accredited Professional"</formula1>
    </dataValidation>
    <dataValidation type="list" errorStyle="information" showInputMessage="1" showErrorMessage="1" error="Pls select one of the option" promptTitle="Pls select one" sqref="B20:B21 B9:B10" xr:uid="{4F155750-E446-40C6-87BE-FB7AA529398C}">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5B9DC-CBB0-4762-9F22-BDD3ECDAC284}">
  <sheetPr>
    <tabColor theme="8" tint="0.79998168889431442"/>
  </sheetPr>
  <dimension ref="A1:E17"/>
  <sheetViews>
    <sheetView zoomScale="96" zoomScaleNormal="96" workbookViewId="0">
      <selection activeCell="C15" sqref="C15"/>
    </sheetView>
  </sheetViews>
  <sheetFormatPr defaultRowHeight="14.5" x14ac:dyDescent="0.35"/>
  <cols>
    <col min="1" max="1" width="4.36328125" customWidth="1"/>
    <col min="2" max="2" width="32.81640625" customWidth="1"/>
    <col min="3" max="3" width="65.7265625" customWidth="1"/>
    <col min="4" max="4" width="62.36328125" customWidth="1"/>
    <col min="5" max="5" width="15.08984375" customWidth="1"/>
    <col min="6" max="6" width="17.1796875" customWidth="1"/>
    <col min="7" max="7" width="15.453125" customWidth="1"/>
    <col min="8" max="8" width="19.90625" customWidth="1"/>
  </cols>
  <sheetData>
    <row r="1" spans="1:5" x14ac:dyDescent="0.35">
      <c r="C1" s="381" t="s">
        <v>9</v>
      </c>
      <c r="D1" s="382"/>
      <c r="E1" s="90"/>
    </row>
    <row r="2" spans="1:5" ht="73" thickBot="1" x14ac:dyDescent="0.4">
      <c r="B2" s="89" t="s">
        <v>176</v>
      </c>
      <c r="C2" s="233" t="s">
        <v>243</v>
      </c>
      <c r="D2" s="234" t="s">
        <v>283</v>
      </c>
      <c r="E2" s="90"/>
    </row>
    <row r="3" spans="1:5" ht="15" thickBot="1" x14ac:dyDescent="0.4">
      <c r="A3" s="1"/>
      <c r="B3" s="1"/>
      <c r="C3" s="286" t="s">
        <v>163</v>
      </c>
      <c r="D3" s="104" t="s">
        <v>164</v>
      </c>
    </row>
    <row r="4" spans="1:5" x14ac:dyDescent="0.35">
      <c r="B4" s="96" t="s">
        <v>0</v>
      </c>
      <c r="C4" s="100" t="s">
        <v>8</v>
      </c>
      <c r="D4" s="91" t="s">
        <v>252</v>
      </c>
    </row>
    <row r="5" spans="1:5" x14ac:dyDescent="0.35">
      <c r="B5" s="97" t="s">
        <v>1</v>
      </c>
      <c r="C5" s="101" t="s">
        <v>8</v>
      </c>
      <c r="D5" s="92" t="s">
        <v>252</v>
      </c>
    </row>
    <row r="6" spans="1:5" x14ac:dyDescent="0.35">
      <c r="B6" s="97" t="s">
        <v>173</v>
      </c>
      <c r="C6" s="102" t="s">
        <v>64</v>
      </c>
      <c r="D6" s="93" t="s">
        <v>64</v>
      </c>
    </row>
    <row r="7" spans="1:5" ht="87" x14ac:dyDescent="0.35">
      <c r="B7" s="98" t="s">
        <v>119</v>
      </c>
      <c r="C7" s="103" t="s">
        <v>123</v>
      </c>
      <c r="D7" s="94" t="s">
        <v>166</v>
      </c>
      <c r="E7" s="76"/>
    </row>
    <row r="8" spans="1:5" x14ac:dyDescent="0.35">
      <c r="B8" s="98" t="s">
        <v>165</v>
      </c>
      <c r="C8" s="103" t="s">
        <v>76</v>
      </c>
      <c r="D8" s="95" t="s">
        <v>76</v>
      </c>
    </row>
    <row r="9" spans="1:5" ht="16.5" x14ac:dyDescent="0.35">
      <c r="B9" s="98" t="s">
        <v>120</v>
      </c>
      <c r="C9" s="103"/>
      <c r="D9" s="92" t="s">
        <v>252</v>
      </c>
    </row>
    <row r="10" spans="1:5" x14ac:dyDescent="0.35">
      <c r="B10" s="97" t="s">
        <v>121</v>
      </c>
      <c r="C10" s="103"/>
      <c r="D10" s="95"/>
    </row>
    <row r="11" spans="1:5" ht="15" thickBot="1" x14ac:dyDescent="0.4">
      <c r="B11" s="99" t="s">
        <v>122</v>
      </c>
      <c r="C11" s="235">
        <f>IFERROR(C10/C9,0)</f>
        <v>0</v>
      </c>
      <c r="D11" s="236">
        <f>IFERROR(D10/D9,0)</f>
        <v>0</v>
      </c>
    </row>
    <row r="12" spans="1:5" s="4" customFormat="1" x14ac:dyDescent="0.35">
      <c r="C12" s="3"/>
      <c r="D12" s="3"/>
      <c r="E12" s="3"/>
    </row>
    <row r="13" spans="1:5" s="4" customFormat="1" x14ac:dyDescent="0.35">
      <c r="A13" s="3"/>
      <c r="B13" s="3"/>
    </row>
    <row r="17" spans="1:2" x14ac:dyDescent="0.35">
      <c r="A17" s="76"/>
      <c r="B17" s="76"/>
    </row>
  </sheetData>
  <sheetProtection insertRows="0"/>
  <protectedRanges>
    <protectedRange sqref="C4:D10" name="editable"/>
  </protectedRanges>
  <mergeCells count="1">
    <mergeCell ref="C1:D1"/>
  </mergeCells>
  <dataValidations xWindow="665" yWindow="468" count="1">
    <dataValidation type="list" errorStyle="information" showInputMessage="1" showErrorMessage="1" error="Pls select one of the option" promptTitle="Pls select one" sqref="C6:D6" xr:uid="{DC1A8ABF-AD28-402B-A443-6F066ED76E99}">
      <formula1>"Zero Energy, Super Low Energy, Platinum"</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95A9E-91E5-41A2-B830-7D6877E3DC21}">
  <sheetPr>
    <tabColor theme="8" tint="0.79998168889431442"/>
    <pageSetUpPr fitToPage="1"/>
  </sheetPr>
  <dimension ref="A1:R33"/>
  <sheetViews>
    <sheetView topLeftCell="A11" zoomScale="70" zoomScaleNormal="70" zoomScaleSheetLayoutView="85" workbookViewId="0">
      <selection activeCell="L5" sqref="L5:R5"/>
    </sheetView>
  </sheetViews>
  <sheetFormatPr defaultColWidth="9.08984375" defaultRowHeight="14.5" x14ac:dyDescent="0.35"/>
  <cols>
    <col min="1" max="1" width="10.7265625" customWidth="1"/>
    <col min="2" max="2" width="34.1796875" style="111" customWidth="1"/>
    <col min="3" max="3" width="15.26953125" style="111" customWidth="1"/>
    <col min="4" max="4" width="18.08984375" style="112" customWidth="1"/>
    <col min="5" max="5" width="16.81640625" style="112" customWidth="1"/>
    <col min="6" max="6" width="15.08984375" style="111" customWidth="1"/>
    <col min="7" max="7" width="15.54296875" style="112" customWidth="1"/>
    <col min="8" max="8" width="17.26953125" customWidth="1"/>
    <col min="9" max="9" width="14" customWidth="1"/>
    <col min="10" max="10" width="16" customWidth="1"/>
    <col min="12" max="12" width="25.7265625" customWidth="1"/>
    <col min="13" max="13" width="13.81640625" customWidth="1"/>
    <col min="14" max="14" width="14.54296875" customWidth="1"/>
    <col min="15" max="15" width="13.1796875" customWidth="1"/>
    <col min="16" max="16" width="20.453125" bestFit="1" customWidth="1"/>
    <col min="17" max="17" width="15.26953125" customWidth="1"/>
    <col min="18" max="18" width="38.54296875" customWidth="1"/>
  </cols>
  <sheetData>
    <row r="1" spans="1:18" ht="15" thickBot="1" x14ac:dyDescent="0.4">
      <c r="A1" s="16" t="s">
        <v>88</v>
      </c>
    </row>
    <row r="2" spans="1:18" ht="15" thickBot="1" x14ac:dyDescent="0.4">
      <c r="A2" s="16"/>
    </row>
    <row r="3" spans="1:18" x14ac:dyDescent="0.35">
      <c r="B3"/>
      <c r="C3" s="381" t="s">
        <v>9</v>
      </c>
      <c r="D3" s="424"/>
      <c r="E3" s="424"/>
      <c r="F3" s="424"/>
      <c r="G3" s="424"/>
      <c r="H3" s="424"/>
      <c r="I3" s="424"/>
      <c r="J3" s="424"/>
      <c r="K3" s="424"/>
      <c r="L3" s="424"/>
      <c r="M3" s="424"/>
      <c r="N3" s="424"/>
      <c r="O3" s="424"/>
      <c r="P3" s="424"/>
      <c r="Q3" s="424"/>
      <c r="R3" s="382"/>
    </row>
    <row r="4" spans="1:18" ht="160" thickBot="1" x14ac:dyDescent="0.4">
      <c r="A4" s="136" t="s">
        <v>181</v>
      </c>
      <c r="B4" s="89" t="s">
        <v>182</v>
      </c>
      <c r="C4" s="352" t="s">
        <v>284</v>
      </c>
      <c r="D4" s="366"/>
      <c r="E4" s="366"/>
      <c r="F4" s="366"/>
      <c r="G4" s="366"/>
      <c r="H4" s="366"/>
      <c r="I4" s="366"/>
      <c r="J4" s="366"/>
      <c r="K4" s="425"/>
      <c r="L4" s="426" t="s">
        <v>286</v>
      </c>
      <c r="M4" s="366"/>
      <c r="N4" s="366"/>
      <c r="O4" s="366"/>
      <c r="P4" s="366"/>
      <c r="Q4" s="366"/>
      <c r="R4" s="427"/>
    </row>
    <row r="5" spans="1:18" s="5" customFormat="1" ht="15" thickBot="1" x14ac:dyDescent="0.4">
      <c r="A5" s="119"/>
      <c r="B5" s="120"/>
      <c r="C5" s="428" t="s">
        <v>6</v>
      </c>
      <c r="D5" s="429"/>
      <c r="E5" s="429"/>
      <c r="F5" s="429"/>
      <c r="G5" s="429"/>
      <c r="H5" s="429"/>
      <c r="I5" s="429"/>
      <c r="J5" s="429"/>
      <c r="K5" s="430"/>
      <c r="L5" s="433" t="s">
        <v>178</v>
      </c>
      <c r="M5" s="434"/>
      <c r="N5" s="434"/>
      <c r="O5" s="434"/>
      <c r="P5" s="434"/>
      <c r="Q5" s="434"/>
      <c r="R5" s="435"/>
    </row>
    <row r="6" spans="1:18" ht="31.5" customHeight="1" thickBot="1" x14ac:dyDescent="0.4">
      <c r="B6" s="436" t="s">
        <v>89</v>
      </c>
      <c r="C6" s="408"/>
      <c r="D6" s="408"/>
      <c r="E6" s="408"/>
      <c r="F6" s="408"/>
      <c r="G6" s="408"/>
      <c r="H6" s="408"/>
      <c r="I6" s="408"/>
      <c r="J6" s="408"/>
      <c r="K6" s="408"/>
      <c r="L6" s="408"/>
      <c r="M6" s="408"/>
      <c r="N6" s="408"/>
      <c r="O6" s="408"/>
      <c r="P6" s="408"/>
      <c r="Q6" s="408"/>
      <c r="R6" s="409"/>
    </row>
    <row r="7" spans="1:18" ht="20" customHeight="1" x14ac:dyDescent="0.35">
      <c r="B7" s="237" t="s">
        <v>12</v>
      </c>
      <c r="C7" s="431"/>
      <c r="D7" s="431"/>
      <c r="E7" s="431"/>
      <c r="F7" s="431"/>
      <c r="G7" s="431"/>
      <c r="H7" s="431"/>
      <c r="I7" s="431"/>
      <c r="J7" s="431"/>
      <c r="K7" s="121"/>
      <c r="L7" s="239" t="s">
        <v>250</v>
      </c>
      <c r="M7" s="240"/>
      <c r="N7" s="240"/>
      <c r="O7" s="240"/>
      <c r="P7" s="240"/>
      <c r="Q7" s="240"/>
      <c r="R7" s="241"/>
    </row>
    <row r="8" spans="1:18" ht="20" customHeight="1" x14ac:dyDescent="0.35">
      <c r="B8" s="226"/>
      <c r="C8" s="432"/>
      <c r="D8" s="432"/>
      <c r="E8" s="432"/>
      <c r="F8" s="432"/>
      <c r="G8" s="432"/>
      <c r="H8" s="432"/>
      <c r="I8" s="432"/>
      <c r="J8" s="432"/>
      <c r="K8" s="121"/>
      <c r="L8" s="440" t="s">
        <v>171</v>
      </c>
      <c r="M8" s="441"/>
      <c r="N8" s="441"/>
      <c r="O8" s="441"/>
      <c r="P8" s="441"/>
      <c r="Q8" s="441"/>
      <c r="R8" s="442"/>
    </row>
    <row r="9" spans="1:18" ht="224" customHeight="1" x14ac:dyDescent="0.35">
      <c r="B9" s="238" t="s">
        <v>179</v>
      </c>
      <c r="C9" s="432"/>
      <c r="D9" s="432"/>
      <c r="E9" s="432"/>
      <c r="F9" s="432"/>
      <c r="G9" s="432"/>
      <c r="H9" s="432"/>
      <c r="I9" s="432"/>
      <c r="J9" s="432"/>
      <c r="K9" s="121"/>
      <c r="L9" s="437"/>
      <c r="M9" s="438"/>
      <c r="N9" s="438"/>
      <c r="O9" s="438"/>
      <c r="P9" s="438"/>
      <c r="Q9" s="438"/>
      <c r="R9" s="439"/>
    </row>
    <row r="10" spans="1:18" ht="20" customHeight="1" x14ac:dyDescent="0.35">
      <c r="B10" s="238"/>
      <c r="C10" s="432"/>
      <c r="D10" s="432"/>
      <c r="E10" s="432"/>
      <c r="F10" s="432"/>
      <c r="G10" s="432"/>
      <c r="H10" s="432"/>
      <c r="I10" s="432"/>
      <c r="J10" s="432"/>
      <c r="K10" s="121"/>
      <c r="L10" s="443" t="s">
        <v>170</v>
      </c>
      <c r="M10" s="444"/>
      <c r="N10" s="444"/>
      <c r="O10" s="444"/>
      <c r="P10" s="444"/>
      <c r="Q10" s="444"/>
      <c r="R10" s="445"/>
    </row>
    <row r="11" spans="1:18" ht="379" customHeight="1" thickBot="1" x14ac:dyDescent="0.4">
      <c r="B11" s="238" t="s">
        <v>180</v>
      </c>
      <c r="C11" s="432"/>
      <c r="D11" s="432"/>
      <c r="E11" s="432"/>
      <c r="F11" s="432"/>
      <c r="G11" s="432"/>
      <c r="H11" s="432"/>
      <c r="I11" s="432"/>
      <c r="J11" s="432"/>
      <c r="K11" s="121"/>
      <c r="L11" s="421"/>
      <c r="M11" s="422"/>
      <c r="N11" s="422"/>
      <c r="O11" s="422"/>
      <c r="P11" s="422"/>
      <c r="Q11" s="422"/>
      <c r="R11" s="423"/>
    </row>
    <row r="12" spans="1:18" ht="15" thickBot="1" x14ac:dyDescent="0.4">
      <c r="B12" s="406" t="s">
        <v>11</v>
      </c>
      <c r="C12" s="407"/>
      <c r="D12" s="407"/>
      <c r="E12" s="407"/>
      <c r="F12" s="407"/>
      <c r="G12" s="407"/>
      <c r="H12" s="407"/>
      <c r="I12" s="407"/>
      <c r="J12" s="407"/>
      <c r="K12" s="408"/>
      <c r="L12" s="408"/>
      <c r="M12" s="408"/>
      <c r="N12" s="408"/>
      <c r="O12" s="408"/>
      <c r="P12" s="408"/>
      <c r="Q12" s="408"/>
      <c r="R12" s="409"/>
    </row>
    <row r="13" spans="1:18" x14ac:dyDescent="0.35">
      <c r="B13" s="413" t="s">
        <v>29</v>
      </c>
      <c r="C13" s="414"/>
      <c r="D13" s="414"/>
      <c r="E13" s="415"/>
      <c r="F13" s="416" t="s">
        <v>30</v>
      </c>
      <c r="G13" s="417"/>
      <c r="H13" s="417"/>
      <c r="I13" s="417"/>
      <c r="J13" s="418"/>
      <c r="K13" s="113"/>
      <c r="L13" s="114"/>
      <c r="M13" s="419" t="s">
        <v>85</v>
      </c>
      <c r="N13" s="420"/>
      <c r="O13" s="420"/>
      <c r="P13" s="420"/>
      <c r="Q13" s="420"/>
      <c r="R13" s="113"/>
    </row>
    <row r="14" spans="1:18" x14ac:dyDescent="0.35">
      <c r="B14" s="27" t="s">
        <v>77</v>
      </c>
      <c r="C14" s="388" t="s">
        <v>78</v>
      </c>
      <c r="D14" s="389"/>
      <c r="E14" s="390"/>
      <c r="F14" s="23" t="s">
        <v>77</v>
      </c>
      <c r="G14" s="23"/>
      <c r="H14" s="388" t="s">
        <v>78</v>
      </c>
      <c r="I14" s="389"/>
      <c r="J14" s="390"/>
      <c r="K14" s="105"/>
      <c r="L14" s="109"/>
      <c r="M14" s="23" t="s">
        <v>77</v>
      </c>
      <c r="N14" s="23"/>
      <c r="O14" s="388" t="s">
        <v>78</v>
      </c>
      <c r="P14" s="389"/>
      <c r="Q14" s="390"/>
      <c r="R14" s="105"/>
    </row>
    <row r="15" spans="1:18" x14ac:dyDescent="0.35">
      <c r="B15" s="27" t="s">
        <v>79</v>
      </c>
      <c r="C15" s="391" t="s">
        <v>80</v>
      </c>
      <c r="D15" s="392"/>
      <c r="E15" s="393"/>
      <c r="F15" s="23" t="s">
        <v>79</v>
      </c>
      <c r="G15" s="23"/>
      <c r="H15" s="391" t="s">
        <v>80</v>
      </c>
      <c r="I15" s="392"/>
      <c r="J15" s="393"/>
      <c r="K15" s="105"/>
      <c r="L15" s="109"/>
      <c r="M15" s="36" t="s">
        <v>79</v>
      </c>
      <c r="N15" s="36"/>
      <c r="O15" s="391" t="s">
        <v>80</v>
      </c>
      <c r="P15" s="392"/>
      <c r="Q15" s="393"/>
      <c r="R15" s="105"/>
    </row>
    <row r="16" spans="1:18" x14ac:dyDescent="0.35">
      <c r="A16" s="16"/>
      <c r="B16" s="27" t="s">
        <v>86</v>
      </c>
      <c r="C16" s="391" t="s">
        <v>87</v>
      </c>
      <c r="D16" s="392"/>
      <c r="E16" s="393"/>
      <c r="F16" s="23" t="s">
        <v>86</v>
      </c>
      <c r="G16" s="23"/>
      <c r="H16" s="391" t="s">
        <v>87</v>
      </c>
      <c r="I16" s="392"/>
      <c r="J16" s="393"/>
      <c r="K16" s="105"/>
      <c r="L16" s="109"/>
      <c r="M16" s="38" t="s">
        <v>86</v>
      </c>
      <c r="N16" s="39"/>
      <c r="O16" s="391" t="s">
        <v>87</v>
      </c>
      <c r="P16" s="392"/>
      <c r="Q16" s="393"/>
      <c r="R16" s="105"/>
    </row>
    <row r="17" spans="1:18" x14ac:dyDescent="0.35">
      <c r="A17" s="17"/>
      <c r="B17" s="27" t="s">
        <v>81</v>
      </c>
      <c r="C17" s="391" t="s">
        <v>82</v>
      </c>
      <c r="D17" s="392"/>
      <c r="E17" s="393"/>
      <c r="F17" s="23" t="s">
        <v>81</v>
      </c>
      <c r="G17" s="23"/>
      <c r="H17" s="391" t="s">
        <v>82</v>
      </c>
      <c r="I17" s="392"/>
      <c r="J17" s="393"/>
      <c r="K17" s="105"/>
      <c r="L17" s="109"/>
      <c r="M17" s="37" t="s">
        <v>81</v>
      </c>
      <c r="N17" s="37"/>
      <c r="O17" s="391" t="s">
        <v>82</v>
      </c>
      <c r="P17" s="392"/>
      <c r="Q17" s="393"/>
      <c r="R17" s="105"/>
    </row>
    <row r="18" spans="1:18" x14ac:dyDescent="0.35">
      <c r="B18" s="27" t="s">
        <v>83</v>
      </c>
      <c r="C18" s="410" t="s">
        <v>84</v>
      </c>
      <c r="D18" s="411"/>
      <c r="E18" s="412"/>
      <c r="F18" s="23" t="s">
        <v>83</v>
      </c>
      <c r="G18" s="23"/>
      <c r="H18" s="410" t="s">
        <v>84</v>
      </c>
      <c r="I18" s="411"/>
      <c r="J18" s="412"/>
      <c r="K18" s="105"/>
      <c r="L18" s="109"/>
      <c r="M18" s="23" t="s">
        <v>83</v>
      </c>
      <c r="N18" s="23"/>
      <c r="O18" s="410" t="s">
        <v>84</v>
      </c>
      <c r="P18" s="411"/>
      <c r="Q18" s="412"/>
      <c r="R18" s="105"/>
    </row>
    <row r="19" spans="1:18" x14ac:dyDescent="0.35">
      <c r="B19" s="29"/>
      <c r="C19" s="30"/>
      <c r="D19" s="30"/>
      <c r="E19" s="31"/>
      <c r="F19" s="31"/>
      <c r="G19" s="32"/>
      <c r="H19" s="33"/>
      <c r="I19" s="5"/>
      <c r="J19" s="28"/>
      <c r="K19" s="105"/>
      <c r="L19" s="109"/>
      <c r="M19" s="35"/>
      <c r="N19" s="35"/>
      <c r="O19" s="5"/>
      <c r="P19" s="5"/>
      <c r="Q19" s="5"/>
      <c r="R19" s="105"/>
    </row>
    <row r="20" spans="1:18" x14ac:dyDescent="0.35">
      <c r="B20" s="123"/>
      <c r="C20" s="17"/>
      <c r="D20" s="17"/>
      <c r="E20" s="17"/>
      <c r="F20" s="17"/>
      <c r="G20" s="17"/>
      <c r="H20" s="17"/>
      <c r="I20" s="17"/>
      <c r="J20" s="17"/>
      <c r="K20" s="105"/>
      <c r="L20" s="109"/>
      <c r="M20" s="4"/>
      <c r="N20" s="4"/>
      <c r="R20" s="105"/>
    </row>
    <row r="21" spans="1:18" ht="28" customHeight="1" x14ac:dyDescent="0.35">
      <c r="B21" s="394" t="s">
        <v>28</v>
      </c>
      <c r="C21" s="396" t="s">
        <v>124</v>
      </c>
      <c r="D21" s="396"/>
      <c r="E21" s="396"/>
      <c r="F21" s="397" t="s">
        <v>30</v>
      </c>
      <c r="G21" s="397"/>
      <c r="H21" s="397"/>
      <c r="I21" s="403" t="s">
        <v>31</v>
      </c>
      <c r="J21" s="405" t="s">
        <v>32</v>
      </c>
      <c r="K21" s="105"/>
      <c r="L21" s="109"/>
      <c r="M21" s="400" t="s">
        <v>125</v>
      </c>
      <c r="N21" s="401"/>
      <c r="O21" s="402"/>
      <c r="P21" s="398" t="s">
        <v>31</v>
      </c>
      <c r="Q21" s="398" t="s">
        <v>32</v>
      </c>
      <c r="R21" s="105"/>
    </row>
    <row r="22" spans="1:18" ht="29" x14ac:dyDescent="0.35">
      <c r="B22" s="395"/>
      <c r="C22" s="6" t="s">
        <v>33</v>
      </c>
      <c r="D22" s="7" t="s">
        <v>34</v>
      </c>
      <c r="E22" s="8" t="s">
        <v>35</v>
      </c>
      <c r="F22" s="194" t="s">
        <v>33</v>
      </c>
      <c r="G22" s="195" t="s">
        <v>34</v>
      </c>
      <c r="H22" s="196" t="s">
        <v>35</v>
      </c>
      <c r="I22" s="404"/>
      <c r="J22" s="405"/>
      <c r="K22" s="105"/>
      <c r="L22" s="109"/>
      <c r="M22" s="24" t="s">
        <v>33</v>
      </c>
      <c r="N22" s="25" t="s">
        <v>34</v>
      </c>
      <c r="O22" s="26" t="s">
        <v>35</v>
      </c>
      <c r="P22" s="399"/>
      <c r="Q22" s="399"/>
      <c r="R22" s="105"/>
    </row>
    <row r="23" spans="1:18" x14ac:dyDescent="0.35">
      <c r="B23" s="34" t="s">
        <v>36</v>
      </c>
      <c r="C23" s="385">
        <v>2639132.4472571802</v>
      </c>
      <c r="D23" s="9">
        <v>2320047.2985666664</v>
      </c>
      <c r="E23" s="10">
        <f>D23/C23</f>
        <v>0.87909468165489935</v>
      </c>
      <c r="F23" s="385">
        <v>2642954.3743097899</v>
      </c>
      <c r="G23" s="11">
        <v>1358010.6355827288</v>
      </c>
      <c r="H23" s="10">
        <f>G23/F23</f>
        <v>0.51382295842219172</v>
      </c>
      <c r="I23" s="12">
        <f>D23-G23</f>
        <v>962036.66298393765</v>
      </c>
      <c r="J23" s="13">
        <f>(E23-H23)/E23</f>
        <v>0.4155089671855165</v>
      </c>
      <c r="K23" s="105"/>
      <c r="L23" s="109"/>
      <c r="M23" s="385">
        <v>2564394</v>
      </c>
      <c r="N23" s="11">
        <v>1286136.0926259982</v>
      </c>
      <c r="O23" s="10">
        <f>N23/M23</f>
        <v>0.50153607153424873</v>
      </c>
      <c r="P23" s="12">
        <f>D23-N23</f>
        <v>1033911.2059406682</v>
      </c>
      <c r="Q23" s="13">
        <f>(E23-O23)/E23</f>
        <v>0.42948571752236631</v>
      </c>
      <c r="R23" s="105"/>
    </row>
    <row r="24" spans="1:18" x14ac:dyDescent="0.35">
      <c r="B24" s="34" t="s">
        <v>37</v>
      </c>
      <c r="C24" s="386"/>
      <c r="D24" s="9">
        <v>600225.45001666702</v>
      </c>
      <c r="E24" s="14">
        <f>D24/C23</f>
        <v>0.22743286364444285</v>
      </c>
      <c r="F24" s="386"/>
      <c r="G24" s="11">
        <v>88140.962521054927</v>
      </c>
      <c r="H24" s="14">
        <f>G24/F23</f>
        <v>3.334940753340588E-2</v>
      </c>
      <c r="I24" s="12">
        <f>D24-G24</f>
        <v>512084.48749561212</v>
      </c>
      <c r="J24" s="13">
        <f>(E24-H24)/E24</f>
        <v>0.85336592522731158</v>
      </c>
      <c r="K24" s="105"/>
      <c r="L24" s="109"/>
      <c r="M24" s="386"/>
      <c r="N24" s="11">
        <v>101728.16798644193</v>
      </c>
      <c r="O24" s="14">
        <f>N24/M23</f>
        <v>3.966947668199268E-2</v>
      </c>
      <c r="P24" s="12">
        <f>D24-N24</f>
        <v>498497.28203022509</v>
      </c>
      <c r="Q24" s="13">
        <f>(E24-O24)/E24</f>
        <v>0.82557720090967168</v>
      </c>
      <c r="R24" s="105"/>
    </row>
    <row r="25" spans="1:18" x14ac:dyDescent="0.35">
      <c r="B25" s="34" t="s">
        <v>38</v>
      </c>
      <c r="C25" s="386"/>
      <c r="D25" s="9">
        <v>329513.73164999986</v>
      </c>
      <c r="E25" s="14">
        <f>D25/C23</f>
        <v>0.12485683770530716</v>
      </c>
      <c r="F25" s="386"/>
      <c r="G25" s="11">
        <v>83480.171852251602</v>
      </c>
      <c r="H25" s="14">
        <f>G25/F23</f>
        <v>3.1585929997014241E-2</v>
      </c>
      <c r="I25" s="12">
        <f>D25-G25</f>
        <v>246033.55979774825</v>
      </c>
      <c r="J25" s="13">
        <f>(E25-H25)/E25</f>
        <v>0.74702282568164335</v>
      </c>
      <c r="K25" s="105"/>
      <c r="L25" s="109"/>
      <c r="M25" s="386"/>
      <c r="N25" s="11">
        <v>83480.171852251602</v>
      </c>
      <c r="O25" s="14">
        <f>N25/M23</f>
        <v>3.2553566983954729E-2</v>
      </c>
      <c r="P25" s="12">
        <f>D25-N25</f>
        <v>246033.55979774825</v>
      </c>
      <c r="Q25" s="13">
        <f>(E25-O25)/E25</f>
        <v>0.73927285375600216</v>
      </c>
      <c r="R25" s="105"/>
    </row>
    <row r="26" spans="1:18" x14ac:dyDescent="0.35">
      <c r="B26" s="34" t="s">
        <v>39</v>
      </c>
      <c r="C26" s="386"/>
      <c r="D26" s="9">
        <v>185268.46608333325</v>
      </c>
      <c r="E26" s="10">
        <f>D26/C23</f>
        <v>7.0200518460481448E-2</v>
      </c>
      <c r="F26" s="386"/>
      <c r="G26" s="11">
        <v>60346.618900096641</v>
      </c>
      <c r="H26" s="10">
        <f>G26/F23</f>
        <v>2.2833015767007411E-2</v>
      </c>
      <c r="I26" s="12">
        <f>D26-G26</f>
        <v>124921.8471832366</v>
      </c>
      <c r="J26" s="13">
        <f>(E26-H26)/E26</f>
        <v>0.67474576729998093</v>
      </c>
      <c r="K26" s="105"/>
      <c r="L26" s="109"/>
      <c r="M26" s="386"/>
      <c r="N26" s="11">
        <v>60346.618900096641</v>
      </c>
      <c r="O26" s="10">
        <f>N26/M23</f>
        <v>2.3532506666329996E-2</v>
      </c>
      <c r="P26" s="12">
        <f>D26-N26</f>
        <v>124921.8471832366</v>
      </c>
      <c r="Q26" s="13">
        <f>(E26-O26)/E26</f>
        <v>0.6647815830651258</v>
      </c>
      <c r="R26" s="105"/>
    </row>
    <row r="27" spans="1:18" x14ac:dyDescent="0.35">
      <c r="B27" s="199" t="s">
        <v>40</v>
      </c>
      <c r="C27" s="387"/>
      <c r="D27" s="197">
        <f>SUM(D23:D26)</f>
        <v>3435054.9463166669</v>
      </c>
      <c r="E27" s="198">
        <f>D27/C23</f>
        <v>1.3015849014651311</v>
      </c>
      <c r="F27" s="387"/>
      <c r="G27" s="200">
        <f>SUM(G23:G26)</f>
        <v>1589978.388856132</v>
      </c>
      <c r="H27" s="201">
        <f>G27/F23</f>
        <v>0.60159131171961922</v>
      </c>
      <c r="I27" s="202">
        <f>D27-G27</f>
        <v>1845076.5574605349</v>
      </c>
      <c r="J27" s="203">
        <f>(E27-H27)/E27</f>
        <v>0.53780094480011487</v>
      </c>
      <c r="K27" s="105"/>
      <c r="L27" s="109"/>
      <c r="M27" s="387"/>
      <c r="N27" s="204">
        <f>SUM(N23:N26)</f>
        <v>1531691.0513647883</v>
      </c>
      <c r="O27" s="205">
        <f>N27/M23</f>
        <v>0.59729162186652607</v>
      </c>
      <c r="P27" s="206">
        <f>D27-N27</f>
        <v>1903363.8949518786</v>
      </c>
      <c r="Q27" s="207">
        <f>(E27-O27)/E27</f>
        <v>0.54110437114460697</v>
      </c>
      <c r="R27" s="105"/>
    </row>
    <row r="28" spans="1:18" ht="15" thickBot="1" x14ac:dyDescent="0.4">
      <c r="B28" s="109"/>
      <c r="C28"/>
      <c r="D28"/>
      <c r="E28"/>
      <c r="F28"/>
      <c r="G28"/>
      <c r="K28" s="105"/>
      <c r="L28" s="109"/>
      <c r="R28" s="105"/>
    </row>
    <row r="29" spans="1:18" ht="15" thickBot="1" x14ac:dyDescent="0.4">
      <c r="B29" s="109"/>
      <c r="D29" s="111"/>
      <c r="F29" s="383" t="s">
        <v>195</v>
      </c>
      <c r="G29" s="383"/>
      <c r="H29" s="384"/>
      <c r="I29" s="124">
        <f>I27</f>
        <v>1845076.5574605349</v>
      </c>
      <c r="J29" t="s">
        <v>42</v>
      </c>
      <c r="K29" s="105"/>
      <c r="L29" s="109"/>
      <c r="M29" s="383" t="s">
        <v>194</v>
      </c>
      <c r="N29" s="383"/>
      <c r="O29" s="384"/>
      <c r="P29" s="124">
        <f>P27</f>
        <v>1903363.8949518786</v>
      </c>
      <c r="Q29" t="s">
        <v>42</v>
      </c>
      <c r="R29" s="105"/>
    </row>
    <row r="30" spans="1:18" x14ac:dyDescent="0.35">
      <c r="B30" s="115"/>
      <c r="K30" s="105"/>
      <c r="L30" s="109"/>
      <c r="R30" s="105"/>
    </row>
    <row r="31" spans="1:18" ht="15" thickBot="1" x14ac:dyDescent="0.4">
      <c r="B31" s="116"/>
      <c r="C31" s="117"/>
      <c r="D31" s="118"/>
      <c r="E31" s="118"/>
      <c r="F31" s="117"/>
      <c r="G31" s="118"/>
      <c r="H31" s="107"/>
      <c r="I31" s="107"/>
      <c r="J31" s="107"/>
      <c r="K31" s="108"/>
      <c r="L31" s="106"/>
      <c r="M31" s="107"/>
      <c r="N31" s="107"/>
      <c r="O31" s="107"/>
      <c r="P31" s="107"/>
      <c r="Q31" s="107"/>
      <c r="R31" s="108"/>
    </row>
    <row r="33" s="111" customFormat="1" x14ac:dyDescent="0.35"/>
  </sheetData>
  <sheetProtection insertRows="0"/>
  <protectedRanges>
    <protectedRange sqref="C7:K11 L11 L9 C14:E18 H14:J18 O14:Q18 B23:B26 C23 D23:E26 F23 G23:J26 M23 N23:Q26" name="editable"/>
  </protectedRanges>
  <mergeCells count="47">
    <mergeCell ref="L11:R11"/>
    <mergeCell ref="C3:R3"/>
    <mergeCell ref="C4:K4"/>
    <mergeCell ref="L4:R4"/>
    <mergeCell ref="C5:K5"/>
    <mergeCell ref="C7:J7"/>
    <mergeCell ref="C9:J9"/>
    <mergeCell ref="C8:J8"/>
    <mergeCell ref="C10:J10"/>
    <mergeCell ref="L5:R5"/>
    <mergeCell ref="B6:R6"/>
    <mergeCell ref="C11:J11"/>
    <mergeCell ref="L9:R9"/>
    <mergeCell ref="L8:R8"/>
    <mergeCell ref="L10:R10"/>
    <mergeCell ref="B12:R12"/>
    <mergeCell ref="H18:J18"/>
    <mergeCell ref="C14:E14"/>
    <mergeCell ref="C15:E15"/>
    <mergeCell ref="C16:E16"/>
    <mergeCell ref="C17:E17"/>
    <mergeCell ref="C18:E18"/>
    <mergeCell ref="O17:Q17"/>
    <mergeCell ref="O18:Q18"/>
    <mergeCell ref="B13:E13"/>
    <mergeCell ref="F13:J13"/>
    <mergeCell ref="M13:Q13"/>
    <mergeCell ref="H14:J14"/>
    <mergeCell ref="H15:J15"/>
    <mergeCell ref="H16:J16"/>
    <mergeCell ref="H17:J17"/>
    <mergeCell ref="O14:Q14"/>
    <mergeCell ref="O15:Q15"/>
    <mergeCell ref="O16:Q16"/>
    <mergeCell ref="B21:B22"/>
    <mergeCell ref="C21:E21"/>
    <mergeCell ref="F21:H21"/>
    <mergeCell ref="P21:P22"/>
    <mergeCell ref="M21:O21"/>
    <mergeCell ref="Q21:Q22"/>
    <mergeCell ref="I21:I22"/>
    <mergeCell ref="J21:J22"/>
    <mergeCell ref="M29:O29"/>
    <mergeCell ref="M23:M27"/>
    <mergeCell ref="F29:H29"/>
    <mergeCell ref="C23:C27"/>
    <mergeCell ref="F23:F27"/>
  </mergeCells>
  <printOptions horizontalCentered="1"/>
  <pageMargins left="0.39370078740157483" right="0.39370078740157483" top="0.74803149606299213" bottom="0.74803149606299213" header="0.31496062992125984" footer="0.31496062992125984"/>
  <pageSetup paperSize="9" scale="75" fitToHeight="0" orientation="landscape"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F6176-DF2A-4A5C-9536-7FF8B646C3A0}">
  <sheetPr>
    <tabColor theme="8" tint="0.79998168889431442"/>
  </sheetPr>
  <dimension ref="A1:T38"/>
  <sheetViews>
    <sheetView topLeftCell="A9" zoomScale="70" zoomScaleNormal="70" workbookViewId="0">
      <selection activeCell="C11" sqref="C11:M11"/>
    </sheetView>
  </sheetViews>
  <sheetFormatPr defaultColWidth="9.1796875" defaultRowHeight="14.5" x14ac:dyDescent="0.35"/>
  <cols>
    <col min="1" max="1" width="4.81640625" style="126" customWidth="1"/>
    <col min="2" max="2" width="29.36328125" style="126" customWidth="1"/>
    <col min="3" max="3" width="11.90625" style="126" customWidth="1"/>
    <col min="4" max="4" width="28.81640625" style="126" customWidth="1"/>
    <col min="5" max="6" width="12.6328125" style="126" customWidth="1"/>
    <col min="7" max="7" width="13.453125" style="126" customWidth="1"/>
    <col min="8" max="8" width="18.81640625" style="126" customWidth="1"/>
    <col min="9" max="12" width="13.453125" style="126" customWidth="1"/>
    <col min="13" max="13" width="11.7265625" style="126" customWidth="1"/>
    <col min="14" max="14" width="10.81640625" style="126" customWidth="1"/>
    <col min="15" max="15" width="11.54296875" style="126" customWidth="1"/>
    <col min="16" max="16" width="12.90625" style="126" customWidth="1"/>
    <col min="17" max="17" width="12.1796875" style="126" customWidth="1"/>
    <col min="18" max="18" width="20.81640625" style="126" customWidth="1"/>
    <col min="19" max="19" width="12.1796875" style="126" customWidth="1"/>
    <col min="20" max="20" width="87.90625" style="126" customWidth="1"/>
    <col min="21" max="21" width="10.54296875" style="126" customWidth="1"/>
    <col min="22" max="22" width="13" style="126" customWidth="1"/>
    <col min="23" max="23" width="12.453125" style="126" customWidth="1"/>
    <col min="24" max="24" width="9.7265625" style="126" customWidth="1"/>
    <col min="25" max="25" width="12" style="126" customWidth="1"/>
    <col min="26" max="26" width="12.26953125" style="126" bestFit="1" customWidth="1"/>
    <col min="27" max="16384" width="9.1796875" style="126"/>
  </cols>
  <sheetData>
    <row r="1" spans="1:20" x14ac:dyDescent="0.35">
      <c r="A1" s="125" t="s">
        <v>104</v>
      </c>
    </row>
    <row r="2" spans="1:20" ht="15" thickBot="1" x14ac:dyDescent="0.4">
      <c r="A2" s="125"/>
    </row>
    <row r="3" spans="1:20" x14ac:dyDescent="0.35">
      <c r="C3" s="381" t="s">
        <v>9</v>
      </c>
      <c r="D3" s="424"/>
      <c r="E3" s="424"/>
      <c r="F3" s="424"/>
      <c r="G3" s="424"/>
      <c r="H3" s="424"/>
      <c r="I3" s="424"/>
      <c r="J3" s="424"/>
      <c r="K3" s="424"/>
      <c r="L3" s="424"/>
      <c r="M3" s="424"/>
      <c r="N3" s="424"/>
      <c r="O3" s="424"/>
      <c r="P3" s="424"/>
      <c r="Q3" s="424"/>
      <c r="R3" s="424"/>
      <c r="S3" s="424"/>
      <c r="T3" s="382"/>
    </row>
    <row r="4" spans="1:20" ht="160" thickBot="1" x14ac:dyDescent="0.4">
      <c r="B4" s="89" t="s">
        <v>182</v>
      </c>
      <c r="C4" s="352" t="s">
        <v>285</v>
      </c>
      <c r="D4" s="366"/>
      <c r="E4" s="366"/>
      <c r="F4" s="366"/>
      <c r="G4" s="366"/>
      <c r="H4" s="366"/>
      <c r="I4" s="366"/>
      <c r="J4" s="366"/>
      <c r="K4" s="366"/>
      <c r="L4" s="366"/>
      <c r="M4" s="425"/>
      <c r="N4" s="426" t="s">
        <v>287</v>
      </c>
      <c r="O4" s="366"/>
      <c r="P4" s="366"/>
      <c r="Q4" s="366"/>
      <c r="R4" s="366"/>
      <c r="S4" s="366"/>
      <c r="T4" s="427"/>
    </row>
    <row r="5" spans="1:20" ht="15" thickBot="1" x14ac:dyDescent="0.4">
      <c r="A5" s="1"/>
      <c r="B5" s="483" t="s">
        <v>6</v>
      </c>
      <c r="C5" s="484"/>
      <c r="D5" s="484"/>
      <c r="E5" s="484"/>
      <c r="F5" s="484"/>
      <c r="G5" s="484"/>
      <c r="H5" s="484"/>
      <c r="I5" s="484"/>
      <c r="J5" s="484"/>
      <c r="K5" s="484"/>
      <c r="L5" s="484"/>
      <c r="M5" s="485"/>
      <c r="N5" s="486" t="s">
        <v>7</v>
      </c>
      <c r="O5" s="487"/>
      <c r="P5" s="487"/>
      <c r="Q5" s="487"/>
      <c r="R5" s="487"/>
      <c r="S5" s="487"/>
      <c r="T5" s="488"/>
    </row>
    <row r="6" spans="1:20" ht="15" thickBot="1" x14ac:dyDescent="0.4">
      <c r="B6" s="436" t="s">
        <v>100</v>
      </c>
      <c r="C6" s="408"/>
      <c r="D6" s="408"/>
      <c r="E6" s="408"/>
      <c r="F6" s="408"/>
      <c r="G6" s="408"/>
      <c r="H6" s="408"/>
      <c r="I6" s="408"/>
      <c r="J6" s="408"/>
      <c r="K6" s="408"/>
      <c r="L6" s="408"/>
      <c r="M6" s="408"/>
      <c r="N6" s="408"/>
      <c r="O6" s="408"/>
      <c r="P6" s="408"/>
      <c r="Q6" s="408"/>
      <c r="R6" s="408"/>
      <c r="S6" s="408"/>
      <c r="T6" s="409"/>
    </row>
    <row r="7" spans="1:20" ht="29" x14ac:dyDescent="0.35">
      <c r="B7" s="237" t="s">
        <v>12</v>
      </c>
      <c r="C7" s="470"/>
      <c r="D7" s="470"/>
      <c r="E7" s="470"/>
      <c r="F7" s="470"/>
      <c r="G7" s="470"/>
      <c r="H7" s="470"/>
      <c r="I7" s="470"/>
      <c r="J7" s="470"/>
      <c r="K7" s="470"/>
      <c r="L7" s="470"/>
      <c r="M7" s="471"/>
      <c r="N7" s="480" t="s">
        <v>250</v>
      </c>
      <c r="O7" s="481"/>
      <c r="P7" s="481"/>
      <c r="Q7" s="481"/>
      <c r="R7" s="481"/>
      <c r="S7" s="481"/>
      <c r="T7" s="482"/>
    </row>
    <row r="8" spans="1:20" x14ac:dyDescent="0.35">
      <c r="B8" s="242"/>
      <c r="C8" s="472"/>
      <c r="D8" s="472"/>
      <c r="E8" s="472"/>
      <c r="F8" s="472"/>
      <c r="G8" s="472"/>
      <c r="H8" s="472"/>
      <c r="I8" s="472"/>
      <c r="J8" s="472"/>
      <c r="K8" s="472"/>
      <c r="L8" s="472"/>
      <c r="M8" s="473"/>
      <c r="N8" s="440" t="s">
        <v>171</v>
      </c>
      <c r="O8" s="441"/>
      <c r="P8" s="441"/>
      <c r="Q8" s="441"/>
      <c r="R8" s="441"/>
      <c r="S8" s="441"/>
      <c r="T8" s="442"/>
    </row>
    <row r="9" spans="1:20" ht="116" x14ac:dyDescent="0.35">
      <c r="B9" s="243" t="s">
        <v>179</v>
      </c>
      <c r="C9" s="472"/>
      <c r="D9" s="472"/>
      <c r="E9" s="472"/>
      <c r="F9" s="472"/>
      <c r="G9" s="472"/>
      <c r="H9" s="472"/>
      <c r="I9" s="472"/>
      <c r="J9" s="472"/>
      <c r="K9" s="472"/>
      <c r="L9" s="472"/>
      <c r="M9" s="473"/>
      <c r="N9" s="474"/>
      <c r="O9" s="475"/>
      <c r="P9" s="475"/>
      <c r="Q9" s="475"/>
      <c r="R9" s="475"/>
      <c r="S9" s="475"/>
      <c r="T9" s="476"/>
    </row>
    <row r="10" spans="1:20" x14ac:dyDescent="0.35">
      <c r="B10" s="243"/>
      <c r="C10" s="472"/>
      <c r="D10" s="472"/>
      <c r="E10" s="472"/>
      <c r="F10" s="472"/>
      <c r="G10" s="472"/>
      <c r="H10" s="472"/>
      <c r="I10" s="472"/>
      <c r="J10" s="472"/>
      <c r="K10" s="472"/>
      <c r="L10" s="472"/>
      <c r="M10" s="473"/>
      <c r="N10" s="477" t="s">
        <v>170</v>
      </c>
      <c r="O10" s="478"/>
      <c r="P10" s="478"/>
      <c r="Q10" s="478"/>
      <c r="R10" s="478"/>
      <c r="S10" s="478"/>
      <c r="T10" s="479"/>
    </row>
    <row r="11" spans="1:20" ht="271.5" customHeight="1" thickBot="1" x14ac:dyDescent="0.4">
      <c r="B11" s="243" t="s">
        <v>180</v>
      </c>
      <c r="C11" s="472"/>
      <c r="D11" s="472"/>
      <c r="E11" s="472"/>
      <c r="F11" s="472"/>
      <c r="G11" s="472"/>
      <c r="H11" s="472"/>
      <c r="I11" s="472"/>
      <c r="J11" s="472"/>
      <c r="K11" s="472"/>
      <c r="L11" s="472"/>
      <c r="M11" s="473"/>
      <c r="N11" s="474"/>
      <c r="O11" s="475"/>
      <c r="P11" s="475"/>
      <c r="Q11" s="475"/>
      <c r="R11" s="475"/>
      <c r="S11" s="475"/>
      <c r="T11" s="476"/>
    </row>
    <row r="12" spans="1:20" ht="15" thickBot="1" x14ac:dyDescent="0.4">
      <c r="B12" s="406" t="s">
        <v>11</v>
      </c>
      <c r="C12" s="407"/>
      <c r="D12" s="407"/>
      <c r="E12" s="407"/>
      <c r="F12" s="407"/>
      <c r="G12" s="407"/>
      <c r="H12" s="407"/>
      <c r="I12" s="407"/>
      <c r="J12" s="407"/>
      <c r="K12" s="407"/>
      <c r="L12" s="407"/>
      <c r="M12" s="407"/>
      <c r="N12" s="408"/>
      <c r="O12" s="408"/>
      <c r="P12" s="408"/>
      <c r="Q12" s="408"/>
      <c r="R12" s="408"/>
      <c r="S12" s="408"/>
      <c r="T12" s="409"/>
    </row>
    <row r="13" spans="1:20" x14ac:dyDescent="0.35">
      <c r="B13" s="139" t="s">
        <v>101</v>
      </c>
      <c r="C13" s="140"/>
      <c r="D13" s="140"/>
      <c r="E13" s="140"/>
      <c r="F13" s="140"/>
      <c r="G13" s="140"/>
      <c r="H13" s="140"/>
      <c r="I13" s="140"/>
      <c r="J13" s="140"/>
      <c r="K13" s="140"/>
      <c r="L13" s="140"/>
      <c r="M13" s="141"/>
      <c r="N13" s="142"/>
      <c r="O13" s="140"/>
      <c r="P13" s="140"/>
      <c r="Q13" s="140"/>
      <c r="R13" s="140"/>
      <c r="S13" s="140"/>
      <c r="T13" s="141"/>
    </row>
    <row r="14" spans="1:20" x14ac:dyDescent="0.35">
      <c r="B14" s="143" t="s">
        <v>43</v>
      </c>
      <c r="C14" s="140"/>
      <c r="D14" s="140"/>
      <c r="E14" s="140"/>
      <c r="F14" s="140"/>
      <c r="G14" s="140"/>
      <c r="H14" s="144"/>
      <c r="I14" s="140"/>
      <c r="J14" s="140"/>
      <c r="K14" s="140"/>
      <c r="L14" s="140"/>
      <c r="M14" s="141"/>
      <c r="N14" s="142"/>
      <c r="O14" s="140"/>
      <c r="P14" s="140"/>
      <c r="Q14" s="140"/>
      <c r="R14" s="140"/>
      <c r="S14" s="140"/>
      <c r="T14" s="141"/>
    </row>
    <row r="15" spans="1:20" x14ac:dyDescent="0.35">
      <c r="B15" s="145" t="s">
        <v>185</v>
      </c>
      <c r="C15" s="140"/>
      <c r="D15" s="140"/>
      <c r="E15" s="140"/>
      <c r="F15" s="140"/>
      <c r="G15" s="140"/>
      <c r="H15" s="140"/>
      <c r="I15" s="140"/>
      <c r="J15" s="140"/>
      <c r="K15" s="140"/>
      <c r="L15" s="140"/>
      <c r="M15" s="141"/>
      <c r="N15" s="142"/>
      <c r="O15" s="140"/>
      <c r="P15" s="140"/>
      <c r="Q15" s="140"/>
      <c r="R15" s="140"/>
      <c r="S15" s="140"/>
      <c r="T15" s="141"/>
    </row>
    <row r="16" spans="1:20" x14ac:dyDescent="0.35">
      <c r="B16" s="143" t="s">
        <v>290</v>
      </c>
      <c r="C16" s="140"/>
      <c r="D16" s="140"/>
      <c r="E16" s="140"/>
      <c r="F16" s="140"/>
      <c r="G16" s="140"/>
      <c r="H16" s="140"/>
      <c r="I16" s="140"/>
      <c r="J16" s="140"/>
      <c r="K16" s="140"/>
      <c r="L16" s="140"/>
      <c r="M16" s="141"/>
      <c r="N16" s="142"/>
      <c r="O16" s="140"/>
      <c r="P16" s="140"/>
      <c r="Q16" s="140"/>
      <c r="R16" s="140"/>
      <c r="S16" s="140"/>
      <c r="T16" s="141"/>
    </row>
    <row r="17" spans="1:20" x14ac:dyDescent="0.35">
      <c r="B17" s="143" t="s">
        <v>167</v>
      </c>
      <c r="C17" s="140"/>
      <c r="D17" s="140"/>
      <c r="E17" s="140"/>
      <c r="F17" s="140"/>
      <c r="G17" s="140"/>
      <c r="H17" s="140"/>
      <c r="I17" s="140"/>
      <c r="J17" s="140"/>
      <c r="K17" s="140"/>
      <c r="L17" s="140"/>
      <c r="M17" s="141"/>
      <c r="N17" s="142"/>
      <c r="O17" s="140"/>
      <c r="P17" s="140"/>
      <c r="Q17" s="140"/>
      <c r="R17" s="140"/>
      <c r="S17" s="140"/>
      <c r="T17" s="141"/>
    </row>
    <row r="18" spans="1:20" x14ac:dyDescent="0.35">
      <c r="B18" s="127"/>
      <c r="C18" s="137"/>
      <c r="D18" s="137"/>
      <c r="E18" s="137"/>
      <c r="F18" s="137"/>
      <c r="M18" s="128"/>
      <c r="N18" s="127"/>
      <c r="O18" s="138"/>
      <c r="P18" s="138"/>
      <c r="T18" s="128"/>
    </row>
    <row r="19" spans="1:20" x14ac:dyDescent="0.35">
      <c r="B19" s="127"/>
      <c r="C19" s="137"/>
      <c r="D19" s="451" t="s">
        <v>6</v>
      </c>
      <c r="E19" s="452"/>
      <c r="F19" s="452"/>
      <c r="G19" s="453"/>
      <c r="H19" s="454" t="s">
        <v>41</v>
      </c>
      <c r="I19" s="454"/>
      <c r="J19" s="454"/>
      <c r="K19" s="454"/>
      <c r="L19" s="454"/>
      <c r="M19" s="454"/>
      <c r="N19" s="455" t="s">
        <v>192</v>
      </c>
      <c r="O19" s="455"/>
      <c r="P19" s="455"/>
      <c r="T19" s="128"/>
    </row>
    <row r="20" spans="1:20" ht="43.5" x14ac:dyDescent="0.35">
      <c r="B20" s="127"/>
      <c r="C20" s="47"/>
      <c r="D20" s="45" t="s">
        <v>146</v>
      </c>
      <c r="E20" s="467" t="s">
        <v>112</v>
      </c>
      <c r="F20" s="468"/>
      <c r="G20" s="469"/>
      <c r="H20" s="463" t="s">
        <v>44</v>
      </c>
      <c r="I20" s="464"/>
      <c r="J20" s="466"/>
      <c r="K20" s="463" t="s">
        <v>45</v>
      </c>
      <c r="L20" s="464"/>
      <c r="M20" s="465"/>
      <c r="N20" s="460" t="s">
        <v>126</v>
      </c>
      <c r="O20" s="461"/>
      <c r="P20" s="462"/>
      <c r="T20" s="128"/>
    </row>
    <row r="21" spans="1:20" ht="130.5" x14ac:dyDescent="0.35">
      <c r="B21" s="274" t="s">
        <v>235</v>
      </c>
      <c r="C21" s="18" t="s">
        <v>46</v>
      </c>
      <c r="D21" s="45" t="str">
        <f>'Project Details'!C7</f>
        <v>e.g. 
Office: Total 61 hrs/wk
- Weekdays (7am-6pm=11 hrs) = 55 hrs/wk
- Saturdays (7am-1pm= 6 hrs) = 6 hrs/wk
Retail: Total 101.5 hrs/wk 
- Full week (7.30am-10pm=14.5 hrs) = 101.5hrs/wk</v>
      </c>
      <c r="E21" s="45" t="s">
        <v>47</v>
      </c>
      <c r="F21" s="45" t="s">
        <v>48</v>
      </c>
      <c r="G21" s="45" t="s">
        <v>49</v>
      </c>
      <c r="H21" s="185" t="s">
        <v>50</v>
      </c>
      <c r="I21" s="185" t="s">
        <v>48</v>
      </c>
      <c r="J21" s="185" t="s">
        <v>51</v>
      </c>
      <c r="K21" s="185" t="s">
        <v>47</v>
      </c>
      <c r="L21" s="185" t="s">
        <v>147</v>
      </c>
      <c r="M21" s="186" t="s">
        <v>49</v>
      </c>
      <c r="N21" s="19" t="s">
        <v>47</v>
      </c>
      <c r="O21" s="19" t="s">
        <v>102</v>
      </c>
      <c r="P21" s="19" t="s">
        <v>49</v>
      </c>
      <c r="T21" s="128"/>
    </row>
    <row r="22" spans="1:20" x14ac:dyDescent="0.35">
      <c r="B22" s="275" t="s">
        <v>236</v>
      </c>
      <c r="C22" s="78" t="s">
        <v>52</v>
      </c>
      <c r="D22" s="78">
        <f>(14*5*52)+(5*52)</f>
        <v>3900</v>
      </c>
      <c r="E22" s="457" t="s">
        <v>53</v>
      </c>
      <c r="F22" s="208">
        <v>5.5</v>
      </c>
      <c r="G22" s="209">
        <f t="shared" ref="G22:G31" si="0">D22*F22</f>
        <v>21450</v>
      </c>
      <c r="H22" s="209">
        <v>11550</v>
      </c>
      <c r="I22" s="208">
        <v>4</v>
      </c>
      <c r="J22" s="208">
        <v>20.77</v>
      </c>
      <c r="K22" s="210">
        <v>40</v>
      </c>
      <c r="L22" s="211">
        <f t="shared" ref="L22:L31" si="1">((K22/50)^3)*I22</f>
        <v>2.0480000000000005</v>
      </c>
      <c r="M22" s="212">
        <f t="shared" ref="M22:M31" si="2">L22*D22</f>
        <v>7987.2000000000016</v>
      </c>
      <c r="N22" s="210">
        <v>40</v>
      </c>
      <c r="O22" s="211">
        <v>1.9339999999999999</v>
      </c>
      <c r="P22" s="210">
        <f t="shared" ref="P22:P31" si="3">O22*D22</f>
        <v>7542.5999999999995</v>
      </c>
      <c r="T22" s="128"/>
    </row>
    <row r="23" spans="1:20" x14ac:dyDescent="0.35">
      <c r="B23" s="275" t="s">
        <v>236</v>
      </c>
      <c r="C23" s="78" t="s">
        <v>54</v>
      </c>
      <c r="D23" s="78">
        <f t="shared" ref="D23:D31" si="4">(14*5*52)+(5*52)</f>
        <v>3900</v>
      </c>
      <c r="E23" s="458"/>
      <c r="F23" s="209">
        <v>11</v>
      </c>
      <c r="G23" s="209">
        <f t="shared" si="0"/>
        <v>42900</v>
      </c>
      <c r="H23" s="209">
        <v>19800</v>
      </c>
      <c r="I23" s="208">
        <v>7.5</v>
      </c>
      <c r="J23" s="208">
        <v>34.619999999999997</v>
      </c>
      <c r="K23" s="210">
        <v>40</v>
      </c>
      <c r="L23" s="211">
        <f>((K23/50)^3)*I23</f>
        <v>3.8400000000000007</v>
      </c>
      <c r="M23" s="212">
        <f t="shared" si="2"/>
        <v>14976.000000000004</v>
      </c>
      <c r="N23" s="210">
        <v>40</v>
      </c>
      <c r="O23" s="211">
        <v>3.9449999999999998</v>
      </c>
      <c r="P23" s="210">
        <f t="shared" si="3"/>
        <v>15385.5</v>
      </c>
      <c r="T23" s="128"/>
    </row>
    <row r="24" spans="1:20" x14ac:dyDescent="0.35">
      <c r="B24" s="275" t="s">
        <v>236</v>
      </c>
      <c r="C24" s="78" t="s">
        <v>55</v>
      </c>
      <c r="D24" s="78">
        <f t="shared" si="4"/>
        <v>3900</v>
      </c>
      <c r="E24" s="458"/>
      <c r="F24" s="209">
        <v>11</v>
      </c>
      <c r="G24" s="209">
        <f>D24*F24</f>
        <v>42900</v>
      </c>
      <c r="H24" s="209">
        <v>29700</v>
      </c>
      <c r="I24" s="208">
        <v>11</v>
      </c>
      <c r="J24" s="208">
        <v>57.12</v>
      </c>
      <c r="K24" s="210">
        <v>40</v>
      </c>
      <c r="L24" s="211">
        <f t="shared" si="1"/>
        <v>5.6320000000000014</v>
      </c>
      <c r="M24" s="212">
        <f t="shared" si="2"/>
        <v>21964.800000000007</v>
      </c>
      <c r="N24" s="210">
        <v>40</v>
      </c>
      <c r="O24" s="211">
        <v>5.6980000000000004</v>
      </c>
      <c r="P24" s="210">
        <f t="shared" si="3"/>
        <v>22222.2</v>
      </c>
      <c r="T24" s="128"/>
    </row>
    <row r="25" spans="1:20" x14ac:dyDescent="0.35">
      <c r="B25" s="275" t="s">
        <v>236</v>
      </c>
      <c r="C25" s="78" t="s">
        <v>56</v>
      </c>
      <c r="D25" s="78">
        <f t="shared" si="4"/>
        <v>3900</v>
      </c>
      <c r="E25" s="458"/>
      <c r="F25" s="209">
        <v>11</v>
      </c>
      <c r="G25" s="209">
        <f t="shared" si="0"/>
        <v>42900</v>
      </c>
      <c r="H25" s="209">
        <v>27467</v>
      </c>
      <c r="I25" s="208">
        <v>11</v>
      </c>
      <c r="J25" s="208">
        <v>44.51</v>
      </c>
      <c r="K25" s="210">
        <v>40</v>
      </c>
      <c r="L25" s="211">
        <f t="shared" si="1"/>
        <v>5.6320000000000014</v>
      </c>
      <c r="M25" s="212">
        <f t="shared" si="2"/>
        <v>21964.800000000007</v>
      </c>
      <c r="N25" s="210">
        <v>40</v>
      </c>
      <c r="O25" s="211">
        <v>5.7889999999999997</v>
      </c>
      <c r="P25" s="210">
        <f t="shared" si="3"/>
        <v>22577.1</v>
      </c>
      <c r="T25" s="128"/>
    </row>
    <row r="26" spans="1:20" x14ac:dyDescent="0.35">
      <c r="A26" s="133"/>
      <c r="B26" s="275" t="s">
        <v>236</v>
      </c>
      <c r="C26" s="78" t="s">
        <v>57</v>
      </c>
      <c r="D26" s="78">
        <f t="shared" si="4"/>
        <v>3900</v>
      </c>
      <c r="E26" s="458"/>
      <c r="F26" s="209">
        <v>15</v>
      </c>
      <c r="G26" s="209">
        <f t="shared" si="0"/>
        <v>58500</v>
      </c>
      <c r="H26" s="209">
        <v>32000</v>
      </c>
      <c r="I26" s="208">
        <v>15</v>
      </c>
      <c r="J26" s="208">
        <v>60.05</v>
      </c>
      <c r="K26" s="210">
        <v>40</v>
      </c>
      <c r="L26" s="211">
        <f t="shared" si="1"/>
        <v>7.6800000000000015</v>
      </c>
      <c r="M26" s="212">
        <f t="shared" si="2"/>
        <v>29952.000000000007</v>
      </c>
      <c r="N26" s="210">
        <v>40</v>
      </c>
      <c r="O26" s="211">
        <v>7.3040000000000003</v>
      </c>
      <c r="P26" s="210">
        <f t="shared" si="3"/>
        <v>28485.600000000002</v>
      </c>
      <c r="T26" s="128"/>
    </row>
    <row r="27" spans="1:20" x14ac:dyDescent="0.35">
      <c r="A27" s="15"/>
      <c r="B27" s="275" t="s">
        <v>236</v>
      </c>
      <c r="C27" s="78" t="s">
        <v>58</v>
      </c>
      <c r="D27" s="78">
        <f t="shared" si="4"/>
        <v>3900</v>
      </c>
      <c r="E27" s="458"/>
      <c r="F27" s="209">
        <v>22</v>
      </c>
      <c r="G27" s="209">
        <f t="shared" si="0"/>
        <v>85800</v>
      </c>
      <c r="H27" s="209">
        <v>56856</v>
      </c>
      <c r="I27" s="208">
        <v>18.5</v>
      </c>
      <c r="J27" s="208">
        <v>84.16</v>
      </c>
      <c r="K27" s="210">
        <v>40</v>
      </c>
      <c r="L27" s="211">
        <f t="shared" si="1"/>
        <v>9.4720000000000031</v>
      </c>
      <c r="M27" s="212">
        <f t="shared" si="2"/>
        <v>36940.80000000001</v>
      </c>
      <c r="N27" s="210">
        <v>40</v>
      </c>
      <c r="O27" s="211">
        <v>9.6340000000000003</v>
      </c>
      <c r="P27" s="210">
        <f t="shared" si="3"/>
        <v>37572.6</v>
      </c>
      <c r="T27" s="128"/>
    </row>
    <row r="28" spans="1:20" x14ac:dyDescent="0.35">
      <c r="A28" s="21"/>
      <c r="B28" s="275" t="s">
        <v>237</v>
      </c>
      <c r="C28" s="78" t="s">
        <v>59</v>
      </c>
      <c r="D28" s="78">
        <f t="shared" si="4"/>
        <v>3900</v>
      </c>
      <c r="E28" s="458"/>
      <c r="F28" s="209">
        <v>30</v>
      </c>
      <c r="G28" s="209">
        <f t="shared" si="0"/>
        <v>117000</v>
      </c>
      <c r="H28" s="209">
        <v>60000</v>
      </c>
      <c r="I28" s="208">
        <v>18.5</v>
      </c>
      <c r="J28" s="208">
        <v>97.12</v>
      </c>
      <c r="K28" s="210">
        <v>40</v>
      </c>
      <c r="L28" s="211">
        <f t="shared" si="1"/>
        <v>9.4720000000000031</v>
      </c>
      <c r="M28" s="212">
        <f t="shared" si="2"/>
        <v>36940.80000000001</v>
      </c>
      <c r="N28" s="210">
        <v>40</v>
      </c>
      <c r="O28" s="211">
        <v>9.6519999999999992</v>
      </c>
      <c r="P28" s="210">
        <f t="shared" si="3"/>
        <v>37642.799999999996</v>
      </c>
      <c r="T28" s="128"/>
    </row>
    <row r="29" spans="1:20" x14ac:dyDescent="0.35">
      <c r="A29" s="133"/>
      <c r="B29" s="275" t="s">
        <v>237</v>
      </c>
      <c r="C29" s="78" t="s">
        <v>60</v>
      </c>
      <c r="D29" s="78">
        <f t="shared" si="4"/>
        <v>3900</v>
      </c>
      <c r="E29" s="458"/>
      <c r="F29" s="209">
        <v>15</v>
      </c>
      <c r="G29" s="209">
        <f t="shared" si="0"/>
        <v>58500</v>
      </c>
      <c r="H29" s="209">
        <v>35187</v>
      </c>
      <c r="I29" s="208">
        <v>15</v>
      </c>
      <c r="J29" s="208">
        <v>62.66</v>
      </c>
      <c r="K29" s="210">
        <v>40</v>
      </c>
      <c r="L29" s="211">
        <f t="shared" si="1"/>
        <v>7.6800000000000015</v>
      </c>
      <c r="M29" s="212">
        <f t="shared" si="2"/>
        <v>29952.000000000007</v>
      </c>
      <c r="N29" s="210">
        <v>40</v>
      </c>
      <c r="O29" s="211">
        <v>7.7229999999999999</v>
      </c>
      <c r="P29" s="210">
        <f t="shared" si="3"/>
        <v>30119.7</v>
      </c>
      <c r="T29" s="128"/>
    </row>
    <row r="30" spans="1:20" x14ac:dyDescent="0.35">
      <c r="B30" s="275" t="s">
        <v>237</v>
      </c>
      <c r="C30" s="78" t="s">
        <v>61</v>
      </c>
      <c r="D30" s="78">
        <f t="shared" si="4"/>
        <v>3900</v>
      </c>
      <c r="E30" s="458"/>
      <c r="F30" s="209">
        <v>22</v>
      </c>
      <c r="G30" s="209">
        <f t="shared" si="0"/>
        <v>85800</v>
      </c>
      <c r="H30" s="209">
        <v>65000</v>
      </c>
      <c r="I30" s="208">
        <v>18.5</v>
      </c>
      <c r="J30" s="208">
        <v>102.13</v>
      </c>
      <c r="K30" s="210">
        <v>40</v>
      </c>
      <c r="L30" s="211">
        <f t="shared" si="1"/>
        <v>9.4720000000000031</v>
      </c>
      <c r="M30" s="212">
        <f t="shared" si="2"/>
        <v>36940.80000000001</v>
      </c>
      <c r="N30" s="210">
        <v>40</v>
      </c>
      <c r="O30" s="211">
        <v>9.1050000000000004</v>
      </c>
      <c r="P30" s="210">
        <f t="shared" si="3"/>
        <v>35509.5</v>
      </c>
      <c r="T30" s="128"/>
    </row>
    <row r="31" spans="1:20" x14ac:dyDescent="0.35">
      <c r="B31" s="275" t="s">
        <v>237</v>
      </c>
      <c r="C31" s="78" t="s">
        <v>62</v>
      </c>
      <c r="D31" s="78">
        <f t="shared" si="4"/>
        <v>3900</v>
      </c>
      <c r="E31" s="459"/>
      <c r="F31" s="209">
        <v>15</v>
      </c>
      <c r="G31" s="209">
        <f t="shared" si="0"/>
        <v>58500</v>
      </c>
      <c r="H31" s="209">
        <v>35346</v>
      </c>
      <c r="I31" s="208">
        <v>15</v>
      </c>
      <c r="J31" s="208">
        <v>62.9</v>
      </c>
      <c r="K31" s="210">
        <v>40</v>
      </c>
      <c r="L31" s="211">
        <f t="shared" si="1"/>
        <v>7.6800000000000015</v>
      </c>
      <c r="M31" s="212">
        <f t="shared" si="2"/>
        <v>29952.000000000007</v>
      </c>
      <c r="N31" s="210">
        <v>40</v>
      </c>
      <c r="O31" s="211">
        <v>7.3049999999999997</v>
      </c>
      <c r="P31" s="210">
        <f t="shared" si="3"/>
        <v>28489.5</v>
      </c>
      <c r="T31" s="128"/>
    </row>
    <row r="32" spans="1:20" x14ac:dyDescent="0.35">
      <c r="B32" s="191"/>
      <c r="C32" s="44"/>
      <c r="D32" s="189"/>
      <c r="E32" s="190" t="s">
        <v>96</v>
      </c>
      <c r="F32" s="46">
        <f>SUM(F22:F31)</f>
        <v>157.5</v>
      </c>
      <c r="G32" s="46">
        <f>SUM(G22:G31)</f>
        <v>614250</v>
      </c>
      <c r="H32" s="187"/>
      <c r="I32" s="187"/>
      <c r="J32" s="187"/>
      <c r="K32" s="192" t="s">
        <v>96</v>
      </c>
      <c r="L32" s="187">
        <f>SUM(L22:L31)</f>
        <v>68.608000000000018</v>
      </c>
      <c r="M32" s="188">
        <f>SUM(M22:M31)</f>
        <v>267571.20000000007</v>
      </c>
      <c r="N32" s="193" t="s">
        <v>96</v>
      </c>
      <c r="O32" s="20">
        <f>SUM(O22:O31)</f>
        <v>68.088999999999999</v>
      </c>
      <c r="P32" s="20">
        <f>SUM(P22:P31)</f>
        <v>265547.09999999998</v>
      </c>
      <c r="T32" s="128"/>
    </row>
    <row r="33" spans="2:20" x14ac:dyDescent="0.35">
      <c r="B33" s="127"/>
      <c r="C33" s="17"/>
      <c r="D33" s="15"/>
      <c r="E33" s="21"/>
      <c r="F33" s="21"/>
      <c r="G33" s="21"/>
      <c r="H33" s="134"/>
      <c r="I33" s="134"/>
      <c r="J33" s="134"/>
      <c r="M33" s="128"/>
      <c r="N33" s="127"/>
      <c r="T33" s="128"/>
    </row>
    <row r="34" spans="2:20" x14ac:dyDescent="0.35">
      <c r="B34" s="127"/>
      <c r="C34" s="48"/>
      <c r="D34" s="49"/>
      <c r="E34" s="21"/>
      <c r="F34" s="21"/>
      <c r="G34" s="21"/>
      <c r="H34" s="21"/>
      <c r="I34" s="134"/>
      <c r="J34" s="134"/>
      <c r="M34" s="128"/>
      <c r="N34" s="127"/>
      <c r="T34" s="128"/>
    </row>
    <row r="35" spans="2:20" x14ac:dyDescent="0.35">
      <c r="B35" s="456" t="s">
        <v>197</v>
      </c>
      <c r="C35" s="449"/>
      <c r="D35" s="449"/>
      <c r="E35" s="449"/>
      <c r="F35" s="450"/>
      <c r="G35" s="244">
        <f>G32</f>
        <v>614250</v>
      </c>
      <c r="H35" s="220" t="s">
        <v>42</v>
      </c>
      <c r="I35" s="245"/>
      <c r="J35" s="245"/>
      <c r="K35" s="246"/>
      <c r="L35" s="246"/>
      <c r="M35" s="247"/>
      <c r="N35" s="242"/>
      <c r="O35" s="449" t="s">
        <v>196</v>
      </c>
      <c r="P35" s="449"/>
      <c r="Q35" s="449"/>
      <c r="R35" s="450"/>
      <c r="S35" s="248">
        <f>P32</f>
        <v>265547.09999999998</v>
      </c>
      <c r="T35" s="221" t="s">
        <v>42</v>
      </c>
    </row>
    <row r="36" spans="2:20" x14ac:dyDescent="0.35">
      <c r="B36" s="456" t="s">
        <v>198</v>
      </c>
      <c r="C36" s="449"/>
      <c r="D36" s="449"/>
      <c r="E36" s="449"/>
      <c r="F36" s="450"/>
      <c r="G36" s="244">
        <f>M32</f>
        <v>267571.20000000007</v>
      </c>
      <c r="H36" s="220" t="s">
        <v>42</v>
      </c>
      <c r="I36" s="245"/>
      <c r="J36" s="245"/>
      <c r="K36" s="246"/>
      <c r="L36" s="246"/>
      <c r="M36" s="247"/>
      <c r="N36" s="242"/>
      <c r="O36" s="447" t="s">
        <v>193</v>
      </c>
      <c r="P36" s="447"/>
      <c r="Q36" s="447"/>
      <c r="R36" s="448"/>
      <c r="S36" s="248">
        <f>G35-P32</f>
        <v>348702.9</v>
      </c>
      <c r="T36" s="221" t="s">
        <v>42</v>
      </c>
    </row>
    <row r="37" spans="2:20" x14ac:dyDescent="0.35">
      <c r="B37" s="446" t="s">
        <v>199</v>
      </c>
      <c r="C37" s="447"/>
      <c r="D37" s="447"/>
      <c r="E37" s="447"/>
      <c r="F37" s="448"/>
      <c r="G37" s="248">
        <f>G35-G36</f>
        <v>346678.79999999993</v>
      </c>
      <c r="H37" s="220" t="s">
        <v>42</v>
      </c>
      <c r="I37" s="245"/>
      <c r="J37" s="245"/>
      <c r="K37" s="246"/>
      <c r="L37" s="246"/>
      <c r="M37" s="247"/>
      <c r="N37" s="242"/>
      <c r="O37" s="246"/>
      <c r="P37" s="246"/>
      <c r="Q37" s="246"/>
      <c r="R37" s="246"/>
      <c r="S37" s="246"/>
      <c r="T37" s="247"/>
    </row>
    <row r="38" spans="2:20" ht="15" thickBot="1" x14ac:dyDescent="0.4">
      <c r="B38" s="249"/>
      <c r="C38" s="250"/>
      <c r="D38" s="250"/>
      <c r="E38" s="250"/>
      <c r="F38" s="250"/>
      <c r="G38" s="250"/>
      <c r="H38" s="250"/>
      <c r="I38" s="250"/>
      <c r="J38" s="250"/>
      <c r="K38" s="250"/>
      <c r="L38" s="250"/>
      <c r="M38" s="251"/>
      <c r="N38" s="249"/>
      <c r="O38" s="250"/>
      <c r="P38" s="250"/>
      <c r="Q38" s="250"/>
      <c r="R38" s="250"/>
      <c r="S38" s="250"/>
      <c r="T38" s="251"/>
    </row>
  </sheetData>
  <sheetProtection insertRows="0"/>
  <protectedRanges>
    <protectedRange sqref="C7:M11 N9 N11 B22:P31" name="editable"/>
  </protectedRanges>
  <mergeCells count="30">
    <mergeCell ref="C4:M4"/>
    <mergeCell ref="N4:T4"/>
    <mergeCell ref="C3:T3"/>
    <mergeCell ref="B5:M5"/>
    <mergeCell ref="N5:T5"/>
    <mergeCell ref="B6:T6"/>
    <mergeCell ref="B12:T12"/>
    <mergeCell ref="C7:M7"/>
    <mergeCell ref="C8:M8"/>
    <mergeCell ref="C9:M9"/>
    <mergeCell ref="C10:M10"/>
    <mergeCell ref="C11:M11"/>
    <mergeCell ref="N8:T8"/>
    <mergeCell ref="N9:T9"/>
    <mergeCell ref="N10:T10"/>
    <mergeCell ref="N11:T11"/>
    <mergeCell ref="N7:T7"/>
    <mergeCell ref="B37:F37"/>
    <mergeCell ref="O36:R36"/>
    <mergeCell ref="O35:R35"/>
    <mergeCell ref="D19:G19"/>
    <mergeCell ref="H19:M19"/>
    <mergeCell ref="N19:P19"/>
    <mergeCell ref="B36:F36"/>
    <mergeCell ref="B35:F35"/>
    <mergeCell ref="E22:E31"/>
    <mergeCell ref="N20:P20"/>
    <mergeCell ref="K20:M20"/>
    <mergeCell ref="H20:J20"/>
    <mergeCell ref="E20:G20"/>
  </mergeCells>
  <pageMargins left="0.70866141732283472" right="0.31496062992125984" top="0.74803149606299213" bottom="0.55118110236220474" header="0.31496062992125984" footer="0.31496062992125984"/>
  <pageSetup paperSize="9" scale="8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7AECF-ED45-4EC2-9847-88F1B51853A4}">
  <sheetPr>
    <tabColor theme="8" tint="0.79998168889431442"/>
  </sheetPr>
  <dimension ref="A1:T41"/>
  <sheetViews>
    <sheetView zoomScale="70" zoomScaleNormal="70" zoomScaleSheetLayoutView="80" workbookViewId="0">
      <selection activeCell="C4" sqref="C4:M4"/>
    </sheetView>
  </sheetViews>
  <sheetFormatPr defaultColWidth="9.1796875" defaultRowHeight="14.5" x14ac:dyDescent="0.35"/>
  <cols>
    <col min="1" max="1" width="13.453125" style="40" customWidth="1"/>
    <col min="2" max="2" width="32.36328125" style="40" customWidth="1"/>
    <col min="3" max="3" width="15.6328125" style="40" customWidth="1"/>
    <col min="4" max="4" width="12.7265625" style="40" customWidth="1"/>
    <col min="5" max="5" width="15.6328125" style="40" customWidth="1"/>
    <col min="6" max="6" width="9.1796875" style="40" customWidth="1"/>
    <col min="7" max="7" width="15.7265625" style="40" customWidth="1"/>
    <col min="8" max="8" width="20.6328125" style="40" customWidth="1"/>
    <col min="9" max="9" width="9.1796875" style="40"/>
    <col min="10" max="10" width="12.7265625" style="40" customWidth="1"/>
    <col min="11" max="11" width="11.81640625" style="40" customWidth="1"/>
    <col min="12" max="12" width="14.81640625" style="40" customWidth="1"/>
    <col min="13" max="13" width="18" style="40" customWidth="1"/>
    <col min="14" max="14" width="12.453125" style="40" customWidth="1"/>
    <col min="15" max="15" width="16.54296875" style="40" customWidth="1"/>
    <col min="16" max="16" width="18.08984375" style="40" customWidth="1"/>
    <col min="17" max="17" width="12.08984375" style="40" customWidth="1"/>
    <col min="18" max="18" width="11.90625" style="40" customWidth="1"/>
    <col min="19" max="19" width="12.6328125" style="40" customWidth="1"/>
    <col min="20" max="20" width="57.81640625" style="40" customWidth="1"/>
    <col min="21" max="16384" width="9.1796875" style="40"/>
  </cols>
  <sheetData>
    <row r="1" spans="1:20" x14ac:dyDescent="0.35">
      <c r="A1" s="125" t="s">
        <v>109</v>
      </c>
    </row>
    <row r="2" spans="1:20" ht="15" thickBot="1" x14ac:dyDescent="0.4">
      <c r="A2" s="125"/>
    </row>
    <row r="3" spans="1:20" s="126" customFormat="1" x14ac:dyDescent="0.35">
      <c r="C3" s="381" t="s">
        <v>9</v>
      </c>
      <c r="D3" s="424"/>
      <c r="E3" s="424"/>
      <c r="F3" s="424"/>
      <c r="G3" s="424"/>
      <c r="H3" s="424"/>
      <c r="I3" s="424"/>
      <c r="J3" s="424"/>
      <c r="K3" s="424"/>
      <c r="L3" s="424"/>
      <c r="M3" s="424"/>
      <c r="N3" s="424"/>
      <c r="O3" s="424"/>
      <c r="P3" s="424"/>
      <c r="Q3" s="424"/>
      <c r="R3" s="424"/>
      <c r="S3" s="424"/>
      <c r="T3" s="382"/>
    </row>
    <row r="4" spans="1:20" s="126" customFormat="1" ht="160" thickBot="1" x14ac:dyDescent="0.4">
      <c r="B4" s="89" t="s">
        <v>182</v>
      </c>
      <c r="C4" s="352" t="s">
        <v>288</v>
      </c>
      <c r="D4" s="366"/>
      <c r="E4" s="366"/>
      <c r="F4" s="366"/>
      <c r="G4" s="366"/>
      <c r="H4" s="366"/>
      <c r="I4" s="366"/>
      <c r="J4" s="366"/>
      <c r="K4" s="366"/>
      <c r="L4" s="366"/>
      <c r="M4" s="425"/>
      <c r="N4" s="426" t="s">
        <v>289</v>
      </c>
      <c r="O4" s="366"/>
      <c r="P4" s="366"/>
      <c r="Q4" s="366"/>
      <c r="R4" s="366"/>
      <c r="S4" s="366"/>
      <c r="T4" s="427"/>
    </row>
    <row r="5" spans="1:20" ht="15" thickBot="1" x14ac:dyDescent="0.4">
      <c r="B5" s="146"/>
      <c r="C5" s="483" t="s">
        <v>6</v>
      </c>
      <c r="D5" s="484"/>
      <c r="E5" s="484"/>
      <c r="F5" s="484"/>
      <c r="G5" s="484"/>
      <c r="H5" s="484"/>
      <c r="I5" s="484"/>
      <c r="J5" s="484"/>
      <c r="K5" s="484"/>
      <c r="L5" s="484"/>
      <c r="M5" s="485"/>
      <c r="N5" s="486" t="s">
        <v>7</v>
      </c>
      <c r="O5" s="487"/>
      <c r="P5" s="487"/>
      <c r="Q5" s="487"/>
      <c r="R5" s="487"/>
      <c r="S5" s="487"/>
      <c r="T5" s="488"/>
    </row>
    <row r="6" spans="1:20" ht="15" thickBot="1" x14ac:dyDescent="0.4">
      <c r="B6" s="436" t="s">
        <v>108</v>
      </c>
      <c r="C6" s="408"/>
      <c r="D6" s="408"/>
      <c r="E6" s="408"/>
      <c r="F6" s="408"/>
      <c r="G6" s="408"/>
      <c r="H6" s="408"/>
      <c r="I6" s="408"/>
      <c r="J6" s="408"/>
      <c r="K6" s="408"/>
      <c r="L6" s="408"/>
      <c r="M6" s="408"/>
      <c r="N6" s="408"/>
      <c r="O6" s="408"/>
      <c r="P6" s="408"/>
      <c r="Q6" s="408"/>
      <c r="R6" s="408"/>
      <c r="S6" s="408"/>
      <c r="T6" s="409"/>
    </row>
    <row r="7" spans="1:20" x14ac:dyDescent="0.35">
      <c r="B7" s="237" t="s">
        <v>12</v>
      </c>
      <c r="C7" s="147"/>
      <c r="D7" s="147"/>
      <c r="E7" s="147"/>
      <c r="F7" s="147"/>
      <c r="G7" s="147"/>
      <c r="H7" s="147"/>
      <c r="I7" s="147"/>
      <c r="J7" s="147"/>
      <c r="K7" s="147"/>
      <c r="L7" s="147"/>
      <c r="M7" s="148"/>
      <c r="N7" s="239" t="s">
        <v>250</v>
      </c>
      <c r="O7" s="256"/>
      <c r="P7" s="256"/>
      <c r="Q7" s="256"/>
      <c r="R7" s="256"/>
      <c r="S7" s="256"/>
      <c r="T7" s="257"/>
    </row>
    <row r="8" spans="1:20" x14ac:dyDescent="0.35">
      <c r="B8" s="242"/>
      <c r="C8" s="147"/>
      <c r="D8" s="147"/>
      <c r="E8" s="147"/>
      <c r="F8" s="147"/>
      <c r="G8" s="147"/>
      <c r="H8" s="147"/>
      <c r="I8" s="147"/>
      <c r="J8" s="147"/>
      <c r="K8" s="147"/>
      <c r="L8" s="147"/>
      <c r="M8" s="148"/>
      <c r="N8" s="258" t="s">
        <v>171</v>
      </c>
      <c r="O8" s="246"/>
      <c r="P8" s="246"/>
      <c r="Q8" s="246"/>
      <c r="R8" s="246"/>
      <c r="S8" s="246"/>
      <c r="T8" s="247"/>
    </row>
    <row r="9" spans="1:20" ht="116" x14ac:dyDescent="0.35">
      <c r="B9" s="243" t="s">
        <v>183</v>
      </c>
      <c r="C9" s="147"/>
      <c r="D9" s="147"/>
      <c r="E9" s="147"/>
      <c r="F9" s="147"/>
      <c r="G9" s="147"/>
      <c r="H9" s="147"/>
      <c r="I9" s="147"/>
      <c r="J9" s="147"/>
      <c r="K9" s="147"/>
      <c r="L9" s="147"/>
      <c r="M9" s="148"/>
      <c r="N9" s="129"/>
      <c r="O9" s="126"/>
      <c r="P9" s="126"/>
      <c r="Q9" s="126"/>
      <c r="R9" s="126"/>
      <c r="S9" s="126"/>
      <c r="T9" s="128"/>
    </row>
    <row r="10" spans="1:20" x14ac:dyDescent="0.35">
      <c r="B10" s="243"/>
      <c r="C10" s="147"/>
      <c r="D10" s="147"/>
      <c r="E10" s="147"/>
      <c r="F10" s="147"/>
      <c r="G10" s="147"/>
      <c r="H10" s="147"/>
      <c r="I10" s="147"/>
      <c r="J10" s="147"/>
      <c r="K10" s="147"/>
      <c r="L10" s="147"/>
      <c r="M10" s="148"/>
      <c r="N10" s="259" t="s">
        <v>170</v>
      </c>
      <c r="O10" s="246"/>
      <c r="P10" s="246"/>
      <c r="Q10" s="246"/>
      <c r="R10" s="246"/>
      <c r="S10" s="246"/>
      <c r="T10" s="247"/>
    </row>
    <row r="11" spans="1:20" ht="159.5" x14ac:dyDescent="0.35">
      <c r="B11" s="243" t="s">
        <v>184</v>
      </c>
      <c r="C11" s="147"/>
      <c r="D11" s="147"/>
      <c r="E11" s="147"/>
      <c r="F11" s="147"/>
      <c r="G11" s="147"/>
      <c r="H11" s="147"/>
      <c r="I11" s="147"/>
      <c r="J11" s="147"/>
      <c r="K11" s="147"/>
      <c r="L11" s="147"/>
      <c r="M11" s="148"/>
      <c r="N11" s="129"/>
      <c r="O11" s="126"/>
      <c r="P11" s="126"/>
      <c r="Q11" s="126"/>
      <c r="R11" s="126"/>
      <c r="S11" s="126"/>
      <c r="T11" s="128"/>
    </row>
    <row r="12" spans="1:20" ht="15" thickBot="1" x14ac:dyDescent="0.4">
      <c r="B12" s="255"/>
      <c r="C12" s="147"/>
      <c r="D12" s="147"/>
      <c r="E12" s="147"/>
      <c r="F12" s="147"/>
      <c r="G12" s="147"/>
      <c r="H12" s="147"/>
      <c r="I12" s="147"/>
      <c r="J12" s="147"/>
      <c r="K12" s="147"/>
      <c r="L12" s="147"/>
      <c r="M12" s="148"/>
      <c r="N12" s="129"/>
      <c r="O12" s="126"/>
      <c r="P12" s="126"/>
      <c r="Q12" s="126"/>
      <c r="R12" s="126"/>
      <c r="S12" s="126"/>
      <c r="T12" s="128"/>
    </row>
    <row r="13" spans="1:20" x14ac:dyDescent="0.35">
      <c r="B13" s="406" t="s">
        <v>11</v>
      </c>
      <c r="C13" s="407"/>
      <c r="D13" s="407"/>
      <c r="E13" s="407"/>
      <c r="F13" s="407"/>
      <c r="G13" s="407"/>
      <c r="H13" s="407"/>
      <c r="I13" s="407"/>
      <c r="J13" s="407"/>
      <c r="K13" s="407"/>
      <c r="L13" s="407"/>
      <c r="M13" s="407"/>
      <c r="N13" s="407"/>
      <c r="O13" s="407"/>
      <c r="P13" s="407"/>
      <c r="Q13" s="407"/>
      <c r="R13" s="407"/>
      <c r="S13" s="407"/>
      <c r="T13" s="515"/>
    </row>
    <row r="14" spans="1:20" x14ac:dyDescent="0.35">
      <c r="B14" s="170" t="s">
        <v>101</v>
      </c>
      <c r="C14" s="167"/>
      <c r="D14" s="167"/>
      <c r="E14" s="167"/>
      <c r="F14" s="167"/>
      <c r="G14" s="167"/>
      <c r="H14" s="167"/>
      <c r="I14" s="167"/>
      <c r="J14" s="167"/>
      <c r="K14" s="167"/>
      <c r="L14" s="167"/>
      <c r="M14" s="167"/>
      <c r="N14" s="167"/>
      <c r="O14" s="167"/>
      <c r="P14" s="167"/>
      <c r="Q14" s="167"/>
      <c r="R14" s="167"/>
      <c r="S14" s="167"/>
      <c r="T14" s="168"/>
    </row>
    <row r="15" spans="1:20" x14ac:dyDescent="0.35">
      <c r="B15" s="169" t="s">
        <v>291</v>
      </c>
      <c r="C15" s="167"/>
      <c r="D15" s="167"/>
      <c r="E15" s="167"/>
      <c r="F15" s="167"/>
      <c r="G15" s="167"/>
      <c r="H15" s="167"/>
      <c r="I15" s="167"/>
      <c r="J15" s="167"/>
      <c r="K15" s="167"/>
      <c r="L15" s="167"/>
      <c r="M15" s="167"/>
      <c r="N15" s="167"/>
      <c r="O15" s="167"/>
      <c r="P15" s="167"/>
      <c r="Q15" s="167"/>
      <c r="R15" s="167"/>
      <c r="S15" s="167"/>
      <c r="T15" s="168"/>
    </row>
    <row r="16" spans="1:20" x14ac:dyDescent="0.35">
      <c r="B16" s="172" t="s">
        <v>186</v>
      </c>
      <c r="C16" s="167"/>
      <c r="D16" s="167"/>
      <c r="E16" s="167"/>
      <c r="F16" s="167"/>
      <c r="G16" s="167"/>
      <c r="H16" s="167"/>
      <c r="I16" s="167"/>
      <c r="J16" s="167"/>
      <c r="K16" s="167"/>
      <c r="L16" s="167"/>
      <c r="M16" s="167"/>
      <c r="N16" s="167"/>
      <c r="O16" s="167"/>
      <c r="P16" s="167"/>
      <c r="Q16" s="167"/>
      <c r="R16" s="167"/>
      <c r="S16" s="167"/>
      <c r="T16" s="168"/>
    </row>
    <row r="17" spans="2:20" x14ac:dyDescent="0.35">
      <c r="B17" s="173" t="s">
        <v>188</v>
      </c>
      <c r="C17" s="167"/>
      <c r="D17" s="167"/>
      <c r="E17" s="167"/>
      <c r="F17" s="167"/>
      <c r="G17" s="167"/>
      <c r="H17" s="167"/>
      <c r="I17" s="167"/>
      <c r="J17" s="167"/>
      <c r="K17" s="167"/>
      <c r="L17" s="167"/>
      <c r="M17" s="167"/>
      <c r="N17" s="167"/>
      <c r="O17" s="167"/>
      <c r="P17" s="167"/>
      <c r="Q17" s="167"/>
      <c r="R17" s="167"/>
      <c r="S17" s="167"/>
      <c r="T17" s="168"/>
    </row>
    <row r="18" spans="2:20" x14ac:dyDescent="0.35">
      <c r="B18" s="173" t="s">
        <v>187</v>
      </c>
      <c r="C18" s="167"/>
      <c r="D18" s="167"/>
      <c r="E18" s="167"/>
      <c r="F18" s="167"/>
      <c r="G18" s="167"/>
      <c r="H18" s="167"/>
      <c r="I18" s="167"/>
      <c r="J18" s="167"/>
      <c r="K18" s="167"/>
      <c r="L18" s="167"/>
      <c r="M18" s="167"/>
      <c r="N18" s="167"/>
      <c r="O18" s="167"/>
      <c r="P18" s="167"/>
      <c r="Q18" s="167"/>
      <c r="R18" s="167"/>
      <c r="S18" s="167"/>
      <c r="T18" s="168"/>
    </row>
    <row r="19" spans="2:20" x14ac:dyDescent="0.35">
      <c r="B19" s="174" t="s">
        <v>189</v>
      </c>
      <c r="C19" s="167"/>
      <c r="D19" s="167"/>
      <c r="E19" s="167"/>
      <c r="F19" s="167"/>
      <c r="G19" s="167"/>
      <c r="H19" s="167"/>
      <c r="I19" s="167"/>
      <c r="J19" s="167"/>
      <c r="K19" s="167"/>
      <c r="L19" s="167"/>
      <c r="M19" s="167"/>
      <c r="N19" s="167"/>
      <c r="O19" s="167"/>
      <c r="P19" s="167"/>
      <c r="Q19" s="167"/>
      <c r="R19" s="167"/>
      <c r="S19" s="167"/>
      <c r="T19" s="168"/>
    </row>
    <row r="20" spans="2:20" x14ac:dyDescent="0.35">
      <c r="B20" s="174" t="s">
        <v>190</v>
      </c>
      <c r="C20" s="167"/>
      <c r="D20" s="167"/>
      <c r="E20" s="167"/>
      <c r="F20" s="167"/>
      <c r="G20" s="167"/>
      <c r="H20" s="167"/>
      <c r="I20" s="167"/>
      <c r="J20" s="167"/>
      <c r="K20" s="167"/>
      <c r="L20" s="167"/>
      <c r="M20" s="167"/>
      <c r="N20" s="167"/>
      <c r="O20" s="167"/>
      <c r="P20" s="167"/>
      <c r="Q20" s="167"/>
      <c r="R20" s="167"/>
      <c r="S20" s="167"/>
      <c r="T20" s="168"/>
    </row>
    <row r="21" spans="2:20" x14ac:dyDescent="0.35">
      <c r="B21" s="55"/>
      <c r="M21" s="54"/>
      <c r="N21" s="55"/>
      <c r="T21" s="54"/>
    </row>
    <row r="22" spans="2:20" x14ac:dyDescent="0.35">
      <c r="B22" s="509" t="s">
        <v>191</v>
      </c>
      <c r="C22" s="510"/>
      <c r="D22" s="510"/>
      <c r="E22" s="511"/>
      <c r="G22" s="512" t="s">
        <v>41</v>
      </c>
      <c r="H22" s="513"/>
      <c r="I22" s="513"/>
      <c r="J22" s="513"/>
      <c r="K22" s="513"/>
      <c r="L22" s="514"/>
      <c r="M22" s="54"/>
      <c r="N22" s="55"/>
      <c r="O22" s="497" t="s">
        <v>192</v>
      </c>
      <c r="P22" s="498"/>
      <c r="Q22" s="498"/>
      <c r="R22" s="498"/>
      <c r="S22" s="498"/>
      <c r="T22" s="499"/>
    </row>
    <row r="23" spans="2:20" ht="58" x14ac:dyDescent="0.35">
      <c r="B23" s="516" t="s">
        <v>90</v>
      </c>
      <c r="C23" s="175" t="s">
        <v>92</v>
      </c>
      <c r="D23" s="175" t="s">
        <v>91</v>
      </c>
      <c r="E23" s="175" t="s">
        <v>148</v>
      </c>
      <c r="G23" s="518" t="s">
        <v>90</v>
      </c>
      <c r="H23" s="519" t="s">
        <v>97</v>
      </c>
      <c r="I23" s="520"/>
      <c r="J23" s="177" t="s">
        <v>92</v>
      </c>
      <c r="K23" s="177" t="s">
        <v>91</v>
      </c>
      <c r="L23" s="177" t="s">
        <v>149</v>
      </c>
      <c r="M23" s="54"/>
      <c r="N23" s="55"/>
      <c r="O23" s="523" t="s">
        <v>90</v>
      </c>
      <c r="P23" s="524" t="s">
        <v>97</v>
      </c>
      <c r="Q23" s="525"/>
      <c r="R23" s="179" t="s">
        <v>92</v>
      </c>
      <c r="S23" s="179" t="s">
        <v>91</v>
      </c>
      <c r="T23" s="180" t="s">
        <v>150</v>
      </c>
    </row>
    <row r="24" spans="2:20" x14ac:dyDescent="0.35">
      <c r="B24" s="517"/>
      <c r="C24" s="175" t="s">
        <v>18</v>
      </c>
      <c r="D24" s="175" t="s">
        <v>19</v>
      </c>
      <c r="E24" s="175" t="s">
        <v>93</v>
      </c>
      <c r="G24" s="518"/>
      <c r="H24" s="521"/>
      <c r="I24" s="522"/>
      <c r="J24" s="177" t="s">
        <v>18</v>
      </c>
      <c r="K24" s="177" t="s">
        <v>19</v>
      </c>
      <c r="L24" s="177" t="s">
        <v>93</v>
      </c>
      <c r="M24" s="54"/>
      <c r="N24" s="55"/>
      <c r="O24" s="523"/>
      <c r="P24" s="526"/>
      <c r="Q24" s="527"/>
      <c r="R24" s="179" t="s">
        <v>18</v>
      </c>
      <c r="S24" s="179" t="s">
        <v>19</v>
      </c>
      <c r="T24" s="180" t="s">
        <v>93</v>
      </c>
    </row>
    <row r="25" spans="2:20" x14ac:dyDescent="0.35">
      <c r="B25" s="213" t="s">
        <v>94</v>
      </c>
      <c r="C25" s="213">
        <v>55</v>
      </c>
      <c r="D25" s="213">
        <v>5.5</v>
      </c>
      <c r="E25" s="214">
        <f>C25*D25*52</f>
        <v>15730</v>
      </c>
      <c r="G25" s="506" t="s">
        <v>94</v>
      </c>
      <c r="H25" s="507" t="s">
        <v>98</v>
      </c>
      <c r="I25" s="508"/>
      <c r="J25" s="213">
        <f>(1+2+1)*5+(1+1)*1</f>
        <v>22</v>
      </c>
      <c r="K25" s="213">
        <v>5.5</v>
      </c>
      <c r="L25" s="214">
        <f>K25*J25*52</f>
        <v>6292</v>
      </c>
      <c r="M25" s="54"/>
      <c r="N25" s="55"/>
      <c r="O25" s="503" t="s">
        <v>94</v>
      </c>
      <c r="P25" s="504" t="s">
        <v>98</v>
      </c>
      <c r="Q25" s="505"/>
      <c r="R25" s="181">
        <f>(1+2+1)*5+(1+1)*1</f>
        <v>22</v>
      </c>
      <c r="S25" s="181">
        <v>5.5</v>
      </c>
      <c r="T25" s="182">
        <f>S25*R25*52</f>
        <v>6292</v>
      </c>
    </row>
    <row r="26" spans="2:20" x14ac:dyDescent="0.35">
      <c r="B26" s="213" t="s">
        <v>95</v>
      </c>
      <c r="C26" s="213">
        <v>55</v>
      </c>
      <c r="D26" s="213">
        <v>5.5</v>
      </c>
      <c r="E26" s="214">
        <f>C26*D26*52</f>
        <v>15730</v>
      </c>
      <c r="G26" s="506"/>
      <c r="H26" s="507" t="s">
        <v>99</v>
      </c>
      <c r="I26" s="508"/>
      <c r="J26" s="213">
        <f>55-J25</f>
        <v>33</v>
      </c>
      <c r="K26" s="215">
        <f>K25*(25/50)^3</f>
        <v>0.6875</v>
      </c>
      <c r="L26" s="214">
        <f t="shared" ref="L26:L28" si="0">K26*J26*52</f>
        <v>1179.75</v>
      </c>
      <c r="M26" s="54"/>
      <c r="N26" s="55"/>
      <c r="O26" s="503"/>
      <c r="P26" s="504" t="s">
        <v>99</v>
      </c>
      <c r="Q26" s="505"/>
      <c r="R26" s="181">
        <f>55-R25</f>
        <v>33</v>
      </c>
      <c r="S26" s="183">
        <f>S25*(25/50)^3</f>
        <v>0.6875</v>
      </c>
      <c r="T26" s="182">
        <f t="shared" ref="T26:T28" si="1">S26*R26*52</f>
        <v>1179.75</v>
      </c>
    </row>
    <row r="27" spans="2:20" x14ac:dyDescent="0.35">
      <c r="B27" s="491" t="s">
        <v>96</v>
      </c>
      <c r="C27" s="492"/>
      <c r="D27" s="493"/>
      <c r="E27" s="176">
        <f>SUM(E25:E26)</f>
        <v>31460</v>
      </c>
      <c r="G27" s="506" t="s">
        <v>95</v>
      </c>
      <c r="H27" s="507" t="s">
        <v>98</v>
      </c>
      <c r="I27" s="508"/>
      <c r="J27" s="213">
        <f>(1+2+1)*5+(1+1)*1</f>
        <v>22</v>
      </c>
      <c r="K27" s="213">
        <v>5.5</v>
      </c>
      <c r="L27" s="214">
        <f t="shared" si="0"/>
        <v>6292</v>
      </c>
      <c r="M27" s="54"/>
      <c r="N27" s="55"/>
      <c r="O27" s="503" t="s">
        <v>95</v>
      </c>
      <c r="P27" s="504" t="s">
        <v>98</v>
      </c>
      <c r="Q27" s="505"/>
      <c r="R27" s="181">
        <f>(1+2+1)*5+(1+1)*1</f>
        <v>22</v>
      </c>
      <c r="S27" s="181">
        <v>5.5</v>
      </c>
      <c r="T27" s="182">
        <f t="shared" si="1"/>
        <v>6292</v>
      </c>
    </row>
    <row r="28" spans="2:20" x14ac:dyDescent="0.35">
      <c r="B28" s="55"/>
      <c r="G28" s="506"/>
      <c r="H28" s="507" t="s">
        <v>99</v>
      </c>
      <c r="I28" s="508"/>
      <c r="J28" s="213">
        <f>55-J27</f>
        <v>33</v>
      </c>
      <c r="K28" s="215">
        <f>K27*(25/50)^3</f>
        <v>0.6875</v>
      </c>
      <c r="L28" s="214">
        <f t="shared" si="0"/>
        <v>1179.75</v>
      </c>
      <c r="M28" s="54"/>
      <c r="N28" s="55"/>
      <c r="O28" s="503"/>
      <c r="P28" s="504" t="s">
        <v>99</v>
      </c>
      <c r="Q28" s="505"/>
      <c r="R28" s="181">
        <f>55-R27</f>
        <v>33</v>
      </c>
      <c r="S28" s="183">
        <f>S27*(25/50)^3</f>
        <v>0.6875</v>
      </c>
      <c r="T28" s="182">
        <f t="shared" si="1"/>
        <v>1179.75</v>
      </c>
    </row>
    <row r="29" spans="2:20" x14ac:dyDescent="0.35">
      <c r="B29" s="56"/>
      <c r="G29" s="494" t="s">
        <v>96</v>
      </c>
      <c r="H29" s="495"/>
      <c r="I29" s="495"/>
      <c r="J29" s="495"/>
      <c r="K29" s="496"/>
      <c r="L29" s="178">
        <f>SUM(L25:L28)</f>
        <v>14943.5</v>
      </c>
      <c r="M29" s="54"/>
      <c r="N29" s="55"/>
      <c r="O29" s="500" t="s">
        <v>96</v>
      </c>
      <c r="P29" s="501"/>
      <c r="Q29" s="501"/>
      <c r="R29" s="501"/>
      <c r="S29" s="502"/>
      <c r="T29" s="184">
        <f>SUM(T25:T28)</f>
        <v>14943.5</v>
      </c>
    </row>
    <row r="30" spans="2:20" x14ac:dyDescent="0.35">
      <c r="B30" s="56"/>
      <c r="G30" s="171"/>
      <c r="M30" s="54"/>
      <c r="N30" s="55"/>
      <c r="O30" s="171"/>
      <c r="T30" s="54"/>
    </row>
    <row r="31" spans="2:20" x14ac:dyDescent="0.35">
      <c r="B31" s="489" t="s">
        <v>200</v>
      </c>
      <c r="C31" s="490"/>
      <c r="D31" s="490"/>
      <c r="E31" s="490"/>
      <c r="F31" s="490"/>
      <c r="G31" s="490"/>
      <c r="H31" s="490"/>
      <c r="I31" s="490"/>
      <c r="J31" s="260">
        <f>E27-L29</f>
        <v>16516.5</v>
      </c>
      <c r="K31" s="252" t="s">
        <v>42</v>
      </c>
      <c r="L31" s="253"/>
      <c r="M31" s="254"/>
      <c r="N31" s="489" t="s">
        <v>201</v>
      </c>
      <c r="O31" s="490"/>
      <c r="P31" s="490"/>
      <c r="Q31" s="490"/>
      <c r="R31" s="260">
        <f>E27-T29</f>
        <v>16516.5</v>
      </c>
      <c r="S31" s="252" t="s">
        <v>42</v>
      </c>
      <c r="T31" s="254"/>
    </row>
    <row r="32" spans="2:20" ht="15" thickBot="1" x14ac:dyDescent="0.4">
      <c r="B32" s="57"/>
      <c r="C32" s="58"/>
      <c r="D32" s="58"/>
      <c r="E32" s="58"/>
      <c r="F32" s="58"/>
      <c r="G32" s="58"/>
      <c r="H32" s="58"/>
      <c r="I32" s="58"/>
      <c r="J32" s="58"/>
      <c r="K32" s="58"/>
      <c r="L32" s="58"/>
      <c r="M32" s="59"/>
      <c r="N32" s="57"/>
      <c r="O32" s="58"/>
      <c r="P32" s="58"/>
      <c r="Q32" s="58"/>
      <c r="R32" s="58"/>
      <c r="S32" s="58"/>
      <c r="T32" s="59"/>
    </row>
    <row r="34" spans="2:8" x14ac:dyDescent="0.35">
      <c r="H34" s="41"/>
    </row>
    <row r="36" spans="2:8" x14ac:dyDescent="0.35">
      <c r="B36" s="41"/>
    </row>
    <row r="37" spans="2:8" x14ac:dyDescent="0.35">
      <c r="F37" s="42"/>
    </row>
    <row r="38" spans="2:8" x14ac:dyDescent="0.35">
      <c r="F38" s="42"/>
    </row>
    <row r="40" spans="2:8" x14ac:dyDescent="0.35">
      <c r="H40" s="43"/>
    </row>
    <row r="41" spans="2:8" x14ac:dyDescent="0.35">
      <c r="H41" s="41"/>
    </row>
  </sheetData>
  <sheetProtection insertRows="0"/>
  <protectedRanges>
    <protectedRange sqref="C7:M12 N9:T9 N11:T12 B25:E26 G25:L28 O25:T28" name="editable"/>
  </protectedRanges>
  <mergeCells count="32">
    <mergeCell ref="H27:I27"/>
    <mergeCell ref="H28:I28"/>
    <mergeCell ref="B6:T6"/>
    <mergeCell ref="B13:T13"/>
    <mergeCell ref="B23:B24"/>
    <mergeCell ref="G23:G24"/>
    <mergeCell ref="H23:I24"/>
    <mergeCell ref="O23:O24"/>
    <mergeCell ref="P23:Q24"/>
    <mergeCell ref="C3:T3"/>
    <mergeCell ref="C4:M4"/>
    <mergeCell ref="N4:T4"/>
    <mergeCell ref="C5:M5"/>
    <mergeCell ref="B22:E22"/>
    <mergeCell ref="G22:L22"/>
    <mergeCell ref="N5:T5"/>
    <mergeCell ref="B31:I31"/>
    <mergeCell ref="N31:Q31"/>
    <mergeCell ref="B27:D27"/>
    <mergeCell ref="G29:K29"/>
    <mergeCell ref="O22:T22"/>
    <mergeCell ref="O29:S29"/>
    <mergeCell ref="O25:O26"/>
    <mergeCell ref="P25:Q25"/>
    <mergeCell ref="P26:Q26"/>
    <mergeCell ref="O27:O28"/>
    <mergeCell ref="P27:Q27"/>
    <mergeCell ref="P28:Q28"/>
    <mergeCell ref="G25:G26"/>
    <mergeCell ref="H25:I25"/>
    <mergeCell ref="H26:I26"/>
    <mergeCell ref="G27:G28"/>
  </mergeCells>
  <pageMargins left="0.70866141732283472" right="0.31496062992125984" top="0.94488188976377963" bottom="0.94488188976377963" header="0.31496062992125984" footer="0.31496062992125984"/>
  <pageSetup paperSize="9" scale="8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B5582-4084-4DE6-ADA4-CDC82B9BA828}">
  <sheetPr>
    <tabColor theme="8" tint="0.79998168889431442"/>
  </sheetPr>
  <dimension ref="A1:T27"/>
  <sheetViews>
    <sheetView zoomScale="70" zoomScaleNormal="70" workbookViewId="0">
      <selection activeCell="K9" sqref="K9"/>
    </sheetView>
  </sheetViews>
  <sheetFormatPr defaultRowHeight="14.5" x14ac:dyDescent="0.35"/>
  <cols>
    <col min="1" max="1" width="8.7265625" style="126"/>
    <col min="2" max="2" width="31.81640625" style="126" customWidth="1"/>
    <col min="3" max="3" width="29.1796875" style="126" customWidth="1"/>
    <col min="4" max="4" width="11.6328125" style="126" customWidth="1"/>
    <col min="5" max="5" width="8.7265625" style="126"/>
    <col min="6" max="6" width="11.1796875" style="126" customWidth="1"/>
    <col min="7" max="7" width="20.54296875" style="126" customWidth="1"/>
    <col min="8" max="8" width="33.90625" style="126" customWidth="1"/>
    <col min="9" max="9" width="11.6328125" style="126" customWidth="1"/>
    <col min="10" max="10" width="9.81640625" style="126" customWidth="1"/>
    <col min="11" max="11" width="11.7265625" style="126" customWidth="1"/>
    <col min="12" max="12" width="19.81640625" style="126" customWidth="1"/>
    <col min="13" max="13" width="7.7265625" style="126" customWidth="1"/>
    <col min="14" max="14" width="23.6328125" style="126" customWidth="1"/>
    <col min="15" max="15" width="29.90625" style="126" customWidth="1"/>
    <col min="16" max="16" width="15.1796875" style="126" customWidth="1"/>
    <col min="17" max="17" width="13.26953125" style="126" customWidth="1"/>
    <col min="18" max="18" width="16.7265625" style="126" customWidth="1"/>
    <col min="19" max="19" width="14.36328125" style="126" customWidth="1"/>
    <col min="20" max="20" width="34" style="126" customWidth="1"/>
    <col min="21" max="16384" width="8.7265625" style="126"/>
  </cols>
  <sheetData>
    <row r="1" spans="1:20" x14ac:dyDescent="0.35">
      <c r="A1" s="125" t="s">
        <v>103</v>
      </c>
    </row>
    <row r="2" spans="1:20" ht="15" thickBot="1" x14ac:dyDescent="0.4">
      <c r="A2" s="125"/>
    </row>
    <row r="3" spans="1:20" x14ac:dyDescent="0.35">
      <c r="C3" s="381" t="s">
        <v>9</v>
      </c>
      <c r="D3" s="424"/>
      <c r="E3" s="424"/>
      <c r="F3" s="424"/>
      <c r="G3" s="424"/>
      <c r="H3" s="424"/>
      <c r="I3" s="424"/>
      <c r="J3" s="424"/>
      <c r="K3" s="424"/>
      <c r="L3" s="424"/>
      <c r="M3" s="424"/>
      <c r="N3" s="424"/>
      <c r="O3" s="424"/>
      <c r="P3" s="424"/>
      <c r="Q3" s="424"/>
      <c r="R3" s="424"/>
      <c r="S3" s="424"/>
      <c r="T3" s="382"/>
    </row>
    <row r="4" spans="1:20" ht="160" thickBot="1" x14ac:dyDescent="0.4">
      <c r="B4" s="89" t="s">
        <v>182</v>
      </c>
      <c r="C4" s="352" t="s">
        <v>293</v>
      </c>
      <c r="D4" s="366"/>
      <c r="E4" s="366"/>
      <c r="F4" s="366"/>
      <c r="G4" s="366"/>
      <c r="H4" s="366"/>
      <c r="I4" s="366"/>
      <c r="J4" s="366"/>
      <c r="K4" s="366"/>
      <c r="L4" s="366"/>
      <c r="M4" s="425"/>
      <c r="N4" s="426" t="s">
        <v>292</v>
      </c>
      <c r="O4" s="366"/>
      <c r="P4" s="366"/>
      <c r="Q4" s="366"/>
      <c r="R4" s="366"/>
      <c r="S4" s="366"/>
      <c r="T4" s="427"/>
    </row>
    <row r="5" spans="1:20" s="40" customFormat="1" ht="15" thickBot="1" x14ac:dyDescent="0.4">
      <c r="B5" s="146"/>
      <c r="C5" s="483" t="s">
        <v>6</v>
      </c>
      <c r="D5" s="484"/>
      <c r="E5" s="484"/>
      <c r="F5" s="484"/>
      <c r="G5" s="484"/>
      <c r="H5" s="484"/>
      <c r="I5" s="484"/>
      <c r="J5" s="484"/>
      <c r="K5" s="484"/>
      <c r="L5" s="484"/>
      <c r="M5" s="485"/>
      <c r="N5" s="486" t="s">
        <v>7</v>
      </c>
      <c r="O5" s="487"/>
      <c r="P5" s="487"/>
      <c r="Q5" s="487"/>
      <c r="R5" s="487"/>
      <c r="S5" s="487"/>
      <c r="T5" s="488"/>
    </row>
    <row r="6" spans="1:20" ht="15" thickBot="1" x14ac:dyDescent="0.4">
      <c r="B6" s="436" t="s">
        <v>10</v>
      </c>
      <c r="C6" s="408"/>
      <c r="D6" s="408"/>
      <c r="E6" s="408"/>
      <c r="F6" s="408"/>
      <c r="G6" s="408"/>
      <c r="H6" s="408"/>
      <c r="I6" s="408"/>
      <c r="J6" s="408"/>
      <c r="K6" s="408"/>
      <c r="L6" s="408"/>
      <c r="M6" s="408"/>
      <c r="N6" s="408"/>
      <c r="O6" s="408"/>
      <c r="P6" s="408"/>
      <c r="Q6" s="408"/>
      <c r="R6" s="408"/>
      <c r="S6" s="408"/>
      <c r="T6" s="409"/>
    </row>
    <row r="7" spans="1:20" x14ac:dyDescent="0.35">
      <c r="B7" s="237" t="s">
        <v>12</v>
      </c>
      <c r="C7" s="147"/>
      <c r="D7" s="147"/>
      <c r="E7" s="147"/>
      <c r="F7" s="147"/>
      <c r="G7" s="147"/>
      <c r="H7" s="147"/>
      <c r="I7" s="147"/>
      <c r="J7" s="147"/>
      <c r="K7" s="147"/>
      <c r="L7" s="147"/>
      <c r="M7" s="148"/>
      <c r="N7" s="239" t="s">
        <v>250</v>
      </c>
      <c r="O7" s="256"/>
      <c r="P7" s="256"/>
      <c r="Q7" s="256"/>
      <c r="R7" s="256"/>
      <c r="S7" s="256"/>
      <c r="T7" s="257"/>
    </row>
    <row r="8" spans="1:20" x14ac:dyDescent="0.35">
      <c r="B8" s="242"/>
      <c r="C8" s="147"/>
      <c r="D8" s="147"/>
      <c r="E8" s="147"/>
      <c r="F8" s="147"/>
      <c r="G8" s="147"/>
      <c r="H8" s="147"/>
      <c r="I8" s="147"/>
      <c r="J8" s="147"/>
      <c r="K8" s="147"/>
      <c r="L8" s="147"/>
      <c r="M8" s="148"/>
      <c r="N8" s="258" t="s">
        <v>171</v>
      </c>
      <c r="O8" s="246"/>
      <c r="P8" s="246"/>
      <c r="Q8" s="246"/>
      <c r="R8" s="246"/>
      <c r="S8" s="246"/>
      <c r="T8" s="247"/>
    </row>
    <row r="9" spans="1:20" ht="116" x14ac:dyDescent="0.35">
      <c r="B9" s="243" t="s">
        <v>183</v>
      </c>
      <c r="C9" s="147"/>
      <c r="D9" s="147"/>
      <c r="E9" s="147"/>
      <c r="F9" s="147"/>
      <c r="G9" s="147"/>
      <c r="H9" s="147"/>
      <c r="I9" s="147"/>
      <c r="J9" s="147"/>
      <c r="K9" s="147"/>
      <c r="L9" s="147"/>
      <c r="M9" s="148"/>
      <c r="N9" s="129"/>
      <c r="T9" s="128"/>
    </row>
    <row r="10" spans="1:20" x14ac:dyDescent="0.35">
      <c r="B10" s="243"/>
      <c r="C10" s="147"/>
      <c r="D10" s="147"/>
      <c r="E10" s="147"/>
      <c r="F10" s="147"/>
      <c r="G10" s="147"/>
      <c r="H10" s="147"/>
      <c r="I10" s="147"/>
      <c r="J10" s="147"/>
      <c r="K10" s="147"/>
      <c r="L10" s="147"/>
      <c r="M10" s="148"/>
      <c r="N10" s="259" t="s">
        <v>170</v>
      </c>
      <c r="O10" s="246"/>
      <c r="P10" s="246"/>
      <c r="Q10" s="246"/>
      <c r="R10" s="246"/>
      <c r="S10" s="246"/>
      <c r="T10" s="247"/>
    </row>
    <row r="11" spans="1:20" ht="159.5" x14ac:dyDescent="0.35">
      <c r="B11" s="243" t="s">
        <v>184</v>
      </c>
      <c r="C11" s="147"/>
      <c r="D11" s="147"/>
      <c r="E11" s="147"/>
      <c r="F11" s="147"/>
      <c r="G11" s="147"/>
      <c r="H11" s="147"/>
      <c r="I11" s="147"/>
      <c r="J11" s="147"/>
      <c r="K11" s="147"/>
      <c r="L11" s="147"/>
      <c r="M11" s="148"/>
      <c r="N11" s="129"/>
      <c r="T11" s="128"/>
    </row>
    <row r="12" spans="1:20" ht="15" thickBot="1" x14ac:dyDescent="0.4">
      <c r="B12" s="255"/>
      <c r="C12" s="147"/>
      <c r="D12" s="147"/>
      <c r="E12" s="147"/>
      <c r="F12" s="147"/>
      <c r="G12" s="147"/>
      <c r="H12" s="147"/>
      <c r="I12" s="147"/>
      <c r="J12" s="147"/>
      <c r="K12" s="147"/>
      <c r="L12" s="147"/>
      <c r="M12" s="148"/>
      <c r="N12" s="149"/>
      <c r="O12" s="130"/>
      <c r="P12" s="130"/>
      <c r="Q12" s="130"/>
      <c r="R12" s="130"/>
      <c r="S12" s="130"/>
      <c r="T12" s="131"/>
    </row>
    <row r="13" spans="1:20" ht="15" thickBot="1" x14ac:dyDescent="0.4">
      <c r="B13" s="436" t="s">
        <v>11</v>
      </c>
      <c r="C13" s="408"/>
      <c r="D13" s="408"/>
      <c r="E13" s="408"/>
      <c r="F13" s="408"/>
      <c r="G13" s="408"/>
      <c r="H13" s="408"/>
      <c r="I13" s="408"/>
      <c r="J13" s="408"/>
      <c r="K13" s="408"/>
      <c r="L13" s="408"/>
      <c r="M13" s="408"/>
      <c r="N13" s="408"/>
      <c r="O13" s="408"/>
      <c r="P13" s="408"/>
      <c r="Q13" s="408"/>
      <c r="R13" s="408"/>
      <c r="S13" s="408"/>
      <c r="T13" s="409"/>
    </row>
    <row r="14" spans="1:20" x14ac:dyDescent="0.35">
      <c r="B14" s="123"/>
      <c r="C14" s="47"/>
      <c r="D14" s="47"/>
      <c r="E14" s="47"/>
      <c r="F14" s="47"/>
      <c r="G14" s="47"/>
      <c r="H14" s="47"/>
      <c r="I14" s="47"/>
      <c r="J14" s="47"/>
      <c r="K14" s="47"/>
      <c r="L14" s="47"/>
      <c r="M14" s="47"/>
      <c r="N14" s="122"/>
      <c r="O14" s="150"/>
      <c r="P14" s="150"/>
      <c r="Q14" s="150"/>
      <c r="R14" s="150"/>
      <c r="S14" s="150"/>
      <c r="T14" s="151"/>
    </row>
    <row r="15" spans="1:20" s="152" customFormat="1" x14ac:dyDescent="0.35">
      <c r="B15" s="127"/>
      <c r="C15" s="413" t="s">
        <v>29</v>
      </c>
      <c r="D15" s="414"/>
      <c r="E15" s="414"/>
      <c r="F15" s="414"/>
      <c r="G15" s="415"/>
      <c r="H15" s="543" t="s">
        <v>41</v>
      </c>
      <c r="I15" s="544"/>
      <c r="J15" s="544"/>
      <c r="K15" s="544"/>
      <c r="L15" s="545"/>
      <c r="M15" s="1"/>
      <c r="N15" s="127"/>
      <c r="O15" s="542" t="s">
        <v>113</v>
      </c>
      <c r="P15" s="542"/>
      <c r="Q15" s="542"/>
      <c r="R15" s="542"/>
      <c r="S15" s="542"/>
      <c r="T15" s="153"/>
    </row>
    <row r="16" spans="1:20" ht="29" x14ac:dyDescent="0.35">
      <c r="B16" s="531" t="s">
        <v>23</v>
      </c>
      <c r="C16" s="533" t="s">
        <v>14</v>
      </c>
      <c r="D16" s="154" t="s">
        <v>13</v>
      </c>
      <c r="E16" s="88" t="s">
        <v>15</v>
      </c>
      <c r="F16" s="88" t="s">
        <v>16</v>
      </c>
      <c r="G16" s="155" t="s">
        <v>17</v>
      </c>
      <c r="H16" s="311" t="s">
        <v>14</v>
      </c>
      <c r="I16" s="312" t="s">
        <v>13</v>
      </c>
      <c r="J16" s="313" t="s">
        <v>15</v>
      </c>
      <c r="K16" s="313" t="s">
        <v>16</v>
      </c>
      <c r="L16" s="314" t="s">
        <v>17</v>
      </c>
      <c r="M16" s="152"/>
      <c r="N16" s="531" t="s">
        <v>23</v>
      </c>
      <c r="O16" s="540" t="s">
        <v>14</v>
      </c>
      <c r="P16" s="156" t="s">
        <v>13</v>
      </c>
      <c r="Q16" s="157" t="s">
        <v>15</v>
      </c>
      <c r="R16" s="157" t="s">
        <v>16</v>
      </c>
      <c r="S16" s="158" t="s">
        <v>17</v>
      </c>
      <c r="T16" s="128"/>
    </row>
    <row r="17" spans="2:20" ht="29" x14ac:dyDescent="0.35">
      <c r="B17" s="532"/>
      <c r="C17" s="534"/>
      <c r="D17" s="154" t="s">
        <v>18</v>
      </c>
      <c r="E17" s="88" t="s">
        <v>19</v>
      </c>
      <c r="F17" s="88" t="s">
        <v>20</v>
      </c>
      <c r="G17" s="155" t="s">
        <v>21</v>
      </c>
      <c r="H17" s="311"/>
      <c r="I17" s="312" t="s">
        <v>24</v>
      </c>
      <c r="J17" s="313" t="s">
        <v>25</v>
      </c>
      <c r="K17" s="313" t="s">
        <v>26</v>
      </c>
      <c r="L17" s="314" t="s">
        <v>27</v>
      </c>
      <c r="N17" s="532"/>
      <c r="O17" s="541"/>
      <c r="P17" s="156" t="s">
        <v>24</v>
      </c>
      <c r="Q17" s="157" t="s">
        <v>25</v>
      </c>
      <c r="R17" s="157" t="s">
        <v>26</v>
      </c>
      <c r="S17" s="158" t="s">
        <v>27</v>
      </c>
      <c r="T17" s="128"/>
    </row>
    <row r="18" spans="2:20" x14ac:dyDescent="0.35">
      <c r="B18" s="159"/>
      <c r="C18" s="77" t="s">
        <v>22</v>
      </c>
      <c r="D18" s="261"/>
      <c r="E18" s="261"/>
      <c r="F18" s="262"/>
      <c r="G18" s="160">
        <f t="shared" ref="G18:G23" si="0">D18*E18*F18*365/1000</f>
        <v>0</v>
      </c>
      <c r="H18" s="77" t="s">
        <v>22</v>
      </c>
      <c r="I18" s="261"/>
      <c r="J18" s="261"/>
      <c r="K18" s="262"/>
      <c r="L18" s="315">
        <f t="shared" ref="L18:L23" si="1">I18*J18*K18*365/1000</f>
        <v>0</v>
      </c>
      <c r="N18" s="161"/>
      <c r="O18" s="77" t="s">
        <v>22</v>
      </c>
      <c r="P18" s="261"/>
      <c r="Q18" s="261"/>
      <c r="R18" s="262"/>
      <c r="S18" s="162">
        <f t="shared" ref="S18:S23" si="2">P18*Q18*R18*365/1000</f>
        <v>0</v>
      </c>
      <c r="T18" s="128"/>
    </row>
    <row r="19" spans="2:20" x14ac:dyDescent="0.35">
      <c r="B19" s="163"/>
      <c r="C19" s="263"/>
      <c r="D19" s="263"/>
      <c r="E19" s="263"/>
      <c r="F19" s="263"/>
      <c r="G19" s="160">
        <f t="shared" si="0"/>
        <v>0</v>
      </c>
      <c r="H19" s="263"/>
      <c r="I19" s="263"/>
      <c r="J19" s="263"/>
      <c r="K19" s="263"/>
      <c r="L19" s="315">
        <f t="shared" si="1"/>
        <v>0</v>
      </c>
      <c r="N19" s="65"/>
      <c r="O19" s="263"/>
      <c r="P19" s="263"/>
      <c r="Q19" s="263"/>
      <c r="R19" s="263"/>
      <c r="S19" s="162">
        <f t="shared" si="2"/>
        <v>0</v>
      </c>
      <c r="T19" s="128"/>
    </row>
    <row r="20" spans="2:20" x14ac:dyDescent="0.35">
      <c r="B20" s="163"/>
      <c r="C20" s="263"/>
      <c r="D20" s="263"/>
      <c r="E20" s="263"/>
      <c r="F20" s="263"/>
      <c r="G20" s="160">
        <f t="shared" si="0"/>
        <v>0</v>
      </c>
      <c r="H20" s="263"/>
      <c r="I20" s="263"/>
      <c r="J20" s="263"/>
      <c r="K20" s="263"/>
      <c r="L20" s="315">
        <f t="shared" si="1"/>
        <v>0</v>
      </c>
      <c r="N20" s="164"/>
      <c r="O20" s="263"/>
      <c r="P20" s="263"/>
      <c r="Q20" s="263"/>
      <c r="R20" s="263"/>
      <c r="S20" s="162">
        <f t="shared" si="2"/>
        <v>0</v>
      </c>
      <c r="T20" s="128"/>
    </row>
    <row r="21" spans="2:20" x14ac:dyDescent="0.35">
      <c r="B21" s="163"/>
      <c r="C21" s="263"/>
      <c r="D21" s="263"/>
      <c r="E21" s="263"/>
      <c r="F21" s="263"/>
      <c r="G21" s="160">
        <f t="shared" si="0"/>
        <v>0</v>
      </c>
      <c r="H21" s="263"/>
      <c r="I21" s="263"/>
      <c r="J21" s="263"/>
      <c r="K21" s="263"/>
      <c r="L21" s="315">
        <f t="shared" si="1"/>
        <v>0</v>
      </c>
      <c r="N21" s="164"/>
      <c r="O21" s="263"/>
      <c r="P21" s="263"/>
      <c r="Q21" s="263"/>
      <c r="R21" s="263"/>
      <c r="S21" s="162">
        <f t="shared" si="2"/>
        <v>0</v>
      </c>
      <c r="T21" s="128"/>
    </row>
    <row r="22" spans="2:20" x14ac:dyDescent="0.35">
      <c r="B22" s="163"/>
      <c r="C22" s="263"/>
      <c r="D22" s="263"/>
      <c r="E22" s="263"/>
      <c r="F22" s="263"/>
      <c r="G22" s="160">
        <f t="shared" si="0"/>
        <v>0</v>
      </c>
      <c r="H22" s="263"/>
      <c r="I22" s="263"/>
      <c r="J22" s="263"/>
      <c r="K22" s="263"/>
      <c r="L22" s="315">
        <f t="shared" si="1"/>
        <v>0</v>
      </c>
      <c r="N22" s="164"/>
      <c r="O22" s="263"/>
      <c r="P22" s="263"/>
      <c r="Q22" s="263"/>
      <c r="R22" s="263"/>
      <c r="S22" s="162">
        <f t="shared" si="2"/>
        <v>0</v>
      </c>
      <c r="T22" s="128"/>
    </row>
    <row r="23" spans="2:20" x14ac:dyDescent="0.35">
      <c r="B23" s="163"/>
      <c r="C23" s="263"/>
      <c r="D23" s="263"/>
      <c r="E23" s="263"/>
      <c r="F23" s="263"/>
      <c r="G23" s="160">
        <f t="shared" si="0"/>
        <v>0</v>
      </c>
      <c r="H23" s="263"/>
      <c r="I23" s="263"/>
      <c r="J23" s="263"/>
      <c r="K23" s="263"/>
      <c r="L23" s="315">
        <f t="shared" si="1"/>
        <v>0</v>
      </c>
      <c r="N23" s="164"/>
      <c r="O23" s="263"/>
      <c r="P23" s="263"/>
      <c r="Q23" s="263"/>
      <c r="R23" s="263"/>
      <c r="S23" s="162">
        <f t="shared" si="2"/>
        <v>0</v>
      </c>
      <c r="T23" s="128"/>
    </row>
    <row r="24" spans="2:20" x14ac:dyDescent="0.35">
      <c r="B24" s="127"/>
      <c r="C24" s="537" t="s">
        <v>205</v>
      </c>
      <c r="D24" s="537"/>
      <c r="E24" s="537"/>
      <c r="F24" s="537"/>
      <c r="G24" s="165">
        <f>SUM(G18:G23)</f>
        <v>0</v>
      </c>
      <c r="H24" s="538" t="s">
        <v>204</v>
      </c>
      <c r="I24" s="539"/>
      <c r="J24" s="539"/>
      <c r="K24" s="539"/>
      <c r="L24" s="316">
        <f>SUM(L18:L23)</f>
        <v>0</v>
      </c>
      <c r="N24" s="127"/>
      <c r="O24" s="535" t="s">
        <v>206</v>
      </c>
      <c r="P24" s="536"/>
      <c r="Q24" s="536"/>
      <c r="R24" s="536"/>
      <c r="S24" s="166">
        <f>SUM(S18:S23)</f>
        <v>0</v>
      </c>
      <c r="T24" s="128"/>
    </row>
    <row r="25" spans="2:20" x14ac:dyDescent="0.35">
      <c r="B25" s="127"/>
      <c r="N25" s="127"/>
      <c r="T25" s="128"/>
    </row>
    <row r="26" spans="2:20" x14ac:dyDescent="0.35">
      <c r="B26" s="528" t="s">
        <v>202</v>
      </c>
      <c r="C26" s="529"/>
      <c r="D26" s="529"/>
      <c r="E26" s="529"/>
      <c r="F26" s="530"/>
      <c r="G26" s="248">
        <f>G24-L24</f>
        <v>0</v>
      </c>
      <c r="H26" s="246" t="s">
        <v>42</v>
      </c>
      <c r="I26" s="246"/>
      <c r="J26" s="246"/>
      <c r="K26" s="246"/>
      <c r="L26" s="246"/>
      <c r="M26" s="246"/>
      <c r="N26" s="528" t="s">
        <v>203</v>
      </c>
      <c r="O26" s="529"/>
      <c r="P26" s="529"/>
      <c r="Q26" s="530"/>
      <c r="R26" s="248">
        <f>G24-S24</f>
        <v>0</v>
      </c>
      <c r="S26" s="246" t="s">
        <v>42</v>
      </c>
      <c r="T26" s="247"/>
    </row>
    <row r="27" spans="2:20" ht="15" thickBot="1" x14ac:dyDescent="0.4">
      <c r="B27" s="135"/>
      <c r="C27" s="130"/>
      <c r="D27" s="130"/>
      <c r="E27" s="130"/>
      <c r="F27" s="130"/>
      <c r="G27" s="130"/>
      <c r="H27" s="130"/>
      <c r="I27" s="130"/>
      <c r="J27" s="130"/>
      <c r="K27" s="130"/>
      <c r="L27" s="130"/>
      <c r="M27" s="130"/>
      <c r="N27" s="135"/>
      <c r="O27" s="130"/>
      <c r="P27" s="130"/>
      <c r="Q27" s="130"/>
      <c r="R27" s="130"/>
      <c r="S27" s="130"/>
      <c r="T27" s="131"/>
    </row>
  </sheetData>
  <sheetProtection insertRows="0"/>
  <protectedRanges>
    <protectedRange sqref="C7:M12 N9:T9 N11:T12 B18:F23 H18:K23 N18:R23" name="editable"/>
  </protectedRanges>
  <mergeCells count="19">
    <mergeCell ref="O15:S15"/>
    <mergeCell ref="C3:T3"/>
    <mergeCell ref="C4:M4"/>
    <mergeCell ref="N4:T4"/>
    <mergeCell ref="C5:M5"/>
    <mergeCell ref="N5:T5"/>
    <mergeCell ref="B6:T6"/>
    <mergeCell ref="B13:T13"/>
    <mergeCell ref="C15:G15"/>
    <mergeCell ref="H15:L15"/>
    <mergeCell ref="B26:F26"/>
    <mergeCell ref="N26:Q26"/>
    <mergeCell ref="B16:B17"/>
    <mergeCell ref="C16:C17"/>
    <mergeCell ref="O24:R24"/>
    <mergeCell ref="C24:F24"/>
    <mergeCell ref="H24:K24"/>
    <mergeCell ref="N16:N17"/>
    <mergeCell ref="O16:O17"/>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5B6EB2-961C-45A3-892D-10279DDF57C1}">
  <sheetPr>
    <tabColor theme="8" tint="0.79998168889431442"/>
  </sheetPr>
  <dimension ref="A1:T42"/>
  <sheetViews>
    <sheetView zoomScale="70" zoomScaleNormal="70" zoomScaleSheetLayoutView="80" workbookViewId="0">
      <selection activeCell="N7" sqref="N7:T7"/>
    </sheetView>
  </sheetViews>
  <sheetFormatPr defaultColWidth="9.1796875" defaultRowHeight="14.5" x14ac:dyDescent="0.35"/>
  <cols>
    <col min="1" max="1" width="5.36328125" style="40" customWidth="1"/>
    <col min="2" max="2" width="25.26953125" style="40" customWidth="1"/>
    <col min="3" max="3" width="15.6328125" style="40" customWidth="1"/>
    <col min="4" max="4" width="12.7265625" style="40" customWidth="1"/>
    <col min="5" max="5" width="15.6328125" style="40" customWidth="1"/>
    <col min="6" max="6" width="9.1796875" style="40" customWidth="1"/>
    <col min="7" max="7" width="7.81640625" style="40" customWidth="1"/>
    <col min="8" max="8" width="20.6328125" style="40" customWidth="1"/>
    <col min="9" max="13" width="9.1796875" style="40"/>
    <col min="14" max="14" width="12.453125" style="40" customWidth="1"/>
    <col min="15" max="15" width="16.54296875" style="40" customWidth="1"/>
    <col min="16" max="16" width="18.08984375" style="40" customWidth="1"/>
    <col min="17" max="17" width="12.08984375" style="40" customWidth="1"/>
    <col min="18" max="18" width="11.90625" style="40" customWidth="1"/>
    <col min="19" max="19" width="12.6328125" style="40" customWidth="1"/>
    <col min="20" max="20" width="103.26953125" style="40" customWidth="1"/>
    <col min="21" max="16384" width="9.1796875" style="40"/>
  </cols>
  <sheetData>
    <row r="1" spans="1:20" x14ac:dyDescent="0.35">
      <c r="A1" s="125" t="s">
        <v>110</v>
      </c>
    </row>
    <row r="2" spans="1:20" s="126" customFormat="1" ht="15" thickBot="1" x14ac:dyDescent="0.4">
      <c r="A2" s="125"/>
    </row>
    <row r="3" spans="1:20" s="126" customFormat="1" x14ac:dyDescent="0.35">
      <c r="C3" s="381" t="s">
        <v>9</v>
      </c>
      <c r="D3" s="424"/>
      <c r="E3" s="424"/>
      <c r="F3" s="424"/>
      <c r="G3" s="424"/>
      <c r="H3" s="424"/>
      <c r="I3" s="424"/>
      <c r="J3" s="424"/>
      <c r="K3" s="424"/>
      <c r="L3" s="424"/>
      <c r="M3" s="424"/>
      <c r="N3" s="424"/>
      <c r="O3" s="424"/>
      <c r="P3" s="424"/>
      <c r="Q3" s="424"/>
      <c r="R3" s="424"/>
      <c r="S3" s="424"/>
      <c r="T3" s="382"/>
    </row>
    <row r="4" spans="1:20" s="126" customFormat="1" ht="189" thickBot="1" x14ac:dyDescent="0.4">
      <c r="B4" s="89" t="s">
        <v>208</v>
      </c>
      <c r="C4" s="352" t="s">
        <v>295</v>
      </c>
      <c r="D4" s="366"/>
      <c r="E4" s="366"/>
      <c r="F4" s="366"/>
      <c r="G4" s="366"/>
      <c r="H4" s="366"/>
      <c r="I4" s="366"/>
      <c r="J4" s="366"/>
      <c r="K4" s="366"/>
      <c r="L4" s="366"/>
      <c r="M4" s="425"/>
      <c r="N4" s="426" t="s">
        <v>296</v>
      </c>
      <c r="O4" s="366"/>
      <c r="P4" s="366"/>
      <c r="Q4" s="366"/>
      <c r="R4" s="366"/>
      <c r="S4" s="366"/>
      <c r="T4" s="427"/>
    </row>
    <row r="5" spans="1:20" s="126" customFormat="1" ht="15" thickBot="1" x14ac:dyDescent="0.4">
      <c r="B5" s="89"/>
      <c r="C5" s="381" t="s">
        <v>241</v>
      </c>
      <c r="D5" s="424"/>
      <c r="E5" s="424"/>
      <c r="F5" s="424"/>
      <c r="G5" s="424"/>
      <c r="H5" s="424"/>
      <c r="I5" s="424"/>
      <c r="J5" s="424"/>
      <c r="K5" s="424"/>
      <c r="L5" s="424"/>
      <c r="M5" s="424"/>
      <c r="N5" s="424"/>
      <c r="O5" s="424"/>
      <c r="P5" s="424"/>
      <c r="Q5" s="424"/>
      <c r="R5" s="424"/>
      <c r="S5" s="424"/>
      <c r="T5" s="382"/>
    </row>
    <row r="6" spans="1:20" s="126" customFormat="1" ht="103.5" customHeight="1" thickBot="1" x14ac:dyDescent="0.4">
      <c r="B6" s="89"/>
      <c r="C6" s="546" t="s">
        <v>242</v>
      </c>
      <c r="D6" s="547"/>
      <c r="E6" s="547"/>
      <c r="F6" s="547"/>
      <c r="G6" s="547"/>
      <c r="H6" s="547"/>
      <c r="I6" s="547"/>
      <c r="J6" s="547"/>
      <c r="K6" s="547"/>
      <c r="L6" s="547"/>
      <c r="M6" s="547"/>
      <c r="N6" s="547"/>
      <c r="O6" s="547"/>
      <c r="P6" s="547"/>
      <c r="Q6" s="547"/>
      <c r="R6" s="547"/>
      <c r="S6" s="547"/>
      <c r="T6" s="548"/>
    </row>
    <row r="7" spans="1:20" ht="15" thickBot="1" x14ac:dyDescent="0.4">
      <c r="B7" s="146"/>
      <c r="C7" s="483" t="s">
        <v>6</v>
      </c>
      <c r="D7" s="484"/>
      <c r="E7" s="484"/>
      <c r="F7" s="484"/>
      <c r="G7" s="484"/>
      <c r="H7" s="484"/>
      <c r="I7" s="484"/>
      <c r="J7" s="484"/>
      <c r="K7" s="484"/>
      <c r="L7" s="484"/>
      <c r="M7" s="485"/>
      <c r="N7" s="486" t="s">
        <v>7</v>
      </c>
      <c r="O7" s="487"/>
      <c r="P7" s="487"/>
      <c r="Q7" s="487"/>
      <c r="R7" s="487"/>
      <c r="S7" s="487"/>
      <c r="T7" s="488"/>
    </row>
    <row r="8" spans="1:20" ht="15" thickBot="1" x14ac:dyDescent="0.4">
      <c r="B8" s="436" t="s">
        <v>111</v>
      </c>
      <c r="C8" s="408"/>
      <c r="D8" s="408"/>
      <c r="E8" s="408"/>
      <c r="F8" s="408"/>
      <c r="G8" s="408"/>
      <c r="H8" s="408"/>
      <c r="I8" s="408"/>
      <c r="J8" s="408"/>
      <c r="K8" s="408"/>
      <c r="L8" s="408"/>
      <c r="M8" s="408"/>
      <c r="N8" s="408"/>
      <c r="O8" s="408"/>
      <c r="P8" s="408"/>
      <c r="Q8" s="408"/>
      <c r="R8" s="408"/>
      <c r="S8" s="408"/>
      <c r="T8" s="409"/>
    </row>
    <row r="9" spans="1:20" ht="29" x14ac:dyDescent="0.35">
      <c r="B9" s="237" t="s">
        <v>12</v>
      </c>
      <c r="C9" s="147"/>
      <c r="D9" s="147"/>
      <c r="E9" s="147"/>
      <c r="F9" s="147"/>
      <c r="G9" s="147"/>
      <c r="H9" s="147"/>
      <c r="I9" s="147"/>
      <c r="J9" s="147"/>
      <c r="K9" s="147"/>
      <c r="L9" s="147"/>
      <c r="M9" s="148"/>
      <c r="N9" s="239" t="s">
        <v>294</v>
      </c>
      <c r="O9" s="256"/>
      <c r="P9" s="256"/>
      <c r="Q9" s="256"/>
      <c r="R9" s="256"/>
      <c r="S9" s="256"/>
      <c r="T9" s="257"/>
    </row>
    <row r="10" spans="1:20" x14ac:dyDescent="0.35">
      <c r="B10" s="242"/>
      <c r="C10" s="147"/>
      <c r="D10" s="147"/>
      <c r="E10" s="147"/>
      <c r="F10" s="147"/>
      <c r="G10" s="147"/>
      <c r="H10" s="147"/>
      <c r="I10" s="147"/>
      <c r="J10" s="147"/>
      <c r="K10" s="147"/>
      <c r="L10" s="147"/>
      <c r="M10" s="148"/>
      <c r="N10" s="258" t="s">
        <v>171</v>
      </c>
      <c r="O10" s="246"/>
      <c r="P10" s="246"/>
      <c r="Q10" s="246"/>
      <c r="R10" s="246"/>
      <c r="S10" s="246"/>
      <c r="T10" s="247"/>
    </row>
    <row r="11" spans="1:20" ht="145" x14ac:dyDescent="0.35">
      <c r="B11" s="243" t="s">
        <v>183</v>
      </c>
      <c r="C11" s="147"/>
      <c r="D11" s="147"/>
      <c r="E11" s="147"/>
      <c r="F11" s="147"/>
      <c r="G11" s="147"/>
      <c r="H11" s="147"/>
      <c r="I11" s="147"/>
      <c r="J11" s="147"/>
      <c r="K11" s="147"/>
      <c r="L11" s="147"/>
      <c r="M11" s="148"/>
      <c r="N11" s="129"/>
      <c r="O11" s="126"/>
      <c r="P11" s="126"/>
      <c r="Q11" s="126"/>
      <c r="R11" s="126"/>
      <c r="S11" s="126"/>
      <c r="T11" s="128"/>
    </row>
    <row r="12" spans="1:20" x14ac:dyDescent="0.35">
      <c r="B12" s="243"/>
      <c r="C12" s="147"/>
      <c r="D12" s="147"/>
      <c r="E12" s="147"/>
      <c r="F12" s="147"/>
      <c r="G12" s="147"/>
      <c r="H12" s="147"/>
      <c r="I12" s="147"/>
      <c r="J12" s="147"/>
      <c r="K12" s="147"/>
      <c r="L12" s="147"/>
      <c r="M12" s="148"/>
      <c r="N12" s="259" t="s">
        <v>170</v>
      </c>
      <c r="O12" s="246"/>
      <c r="P12" s="246"/>
      <c r="Q12" s="246"/>
      <c r="R12" s="246"/>
      <c r="S12" s="246"/>
      <c r="T12" s="247"/>
    </row>
    <row r="13" spans="1:20" ht="217.5" x14ac:dyDescent="0.35">
      <c r="B13" s="243" t="s">
        <v>184</v>
      </c>
      <c r="C13" s="147"/>
      <c r="D13" s="147"/>
      <c r="E13" s="147"/>
      <c r="F13" s="147"/>
      <c r="G13" s="147"/>
      <c r="H13" s="147"/>
      <c r="I13" s="147"/>
      <c r="J13" s="147"/>
      <c r="K13" s="147"/>
      <c r="L13" s="147"/>
      <c r="M13" s="148"/>
      <c r="N13" s="129"/>
      <c r="O13" s="126"/>
      <c r="P13" s="126"/>
      <c r="Q13" s="126"/>
      <c r="R13" s="126"/>
      <c r="S13" s="126"/>
      <c r="T13" s="128"/>
    </row>
    <row r="14" spans="1:20" ht="15" thickBot="1" x14ac:dyDescent="0.4">
      <c r="B14" s="255"/>
      <c r="C14" s="147"/>
      <c r="D14" s="147"/>
      <c r="E14" s="147"/>
      <c r="F14" s="147"/>
      <c r="G14" s="147"/>
      <c r="H14" s="147"/>
      <c r="I14" s="147"/>
      <c r="J14" s="147"/>
      <c r="K14" s="147"/>
      <c r="L14" s="147"/>
      <c r="M14" s="148"/>
      <c r="N14" s="149"/>
      <c r="O14" s="130"/>
      <c r="P14" s="130"/>
      <c r="Q14" s="130"/>
      <c r="R14" s="130"/>
      <c r="S14" s="130"/>
      <c r="T14" s="131"/>
    </row>
    <row r="15" spans="1:20" ht="15" thickBot="1" x14ac:dyDescent="0.4">
      <c r="B15" s="436" t="s">
        <v>207</v>
      </c>
      <c r="C15" s="408"/>
      <c r="D15" s="408"/>
      <c r="E15" s="408"/>
      <c r="F15" s="408"/>
      <c r="G15" s="408"/>
      <c r="H15" s="408"/>
      <c r="I15" s="408"/>
      <c r="J15" s="408"/>
      <c r="K15" s="408"/>
      <c r="L15" s="408"/>
      <c r="M15" s="408"/>
      <c r="N15" s="408"/>
      <c r="O15" s="408"/>
      <c r="P15" s="408"/>
      <c r="Q15" s="408"/>
      <c r="R15" s="408"/>
      <c r="S15" s="408"/>
      <c r="T15" s="409"/>
    </row>
    <row r="16" spans="1:20" x14ac:dyDescent="0.35">
      <c r="B16" s="62"/>
      <c r="C16" s="60"/>
      <c r="D16" s="60"/>
      <c r="E16" s="60"/>
      <c r="F16" s="60"/>
      <c r="G16" s="60"/>
      <c r="H16" s="60"/>
      <c r="I16" s="52"/>
      <c r="J16" s="52"/>
      <c r="K16" s="52"/>
      <c r="L16" s="52"/>
      <c r="M16" s="53"/>
      <c r="N16" s="51"/>
      <c r="O16" s="52"/>
      <c r="P16" s="52"/>
      <c r="Q16" s="52"/>
      <c r="R16" s="52"/>
      <c r="S16" s="52"/>
      <c r="T16" s="53"/>
    </row>
    <row r="17" spans="2:20" x14ac:dyDescent="0.35">
      <c r="B17" s="55"/>
      <c r="C17" s="64"/>
      <c r="D17" s="61"/>
      <c r="E17" s="61"/>
      <c r="F17" s="61"/>
      <c r="G17" s="61"/>
      <c r="H17" s="61"/>
      <c r="M17" s="54"/>
      <c r="N17" s="127"/>
      <c r="O17" s="126"/>
      <c r="P17" s="126"/>
      <c r="Q17" s="126"/>
      <c r="R17" s="126"/>
      <c r="S17" s="126"/>
      <c r="T17" s="54"/>
    </row>
    <row r="18" spans="2:20" x14ac:dyDescent="0.35">
      <c r="B18" s="63"/>
      <c r="C18" s="61"/>
      <c r="D18" s="61"/>
      <c r="E18" s="61"/>
      <c r="F18" s="61"/>
      <c r="G18" s="61"/>
      <c r="H18" s="61"/>
      <c r="M18" s="54"/>
      <c r="N18" s="127"/>
      <c r="O18" s="126"/>
      <c r="P18" s="126"/>
      <c r="Q18" s="126"/>
      <c r="R18" s="126"/>
      <c r="S18" s="126"/>
      <c r="T18" s="54"/>
    </row>
    <row r="19" spans="2:20" x14ac:dyDescent="0.35">
      <c r="B19" s="63"/>
      <c r="C19" s="61"/>
      <c r="D19" s="61"/>
      <c r="E19" s="61"/>
      <c r="F19" s="61"/>
      <c r="G19" s="61"/>
      <c r="H19" s="61"/>
      <c r="M19" s="54"/>
      <c r="N19" s="127"/>
      <c r="O19" s="126"/>
      <c r="P19" s="126"/>
      <c r="Q19" s="126"/>
      <c r="R19" s="126"/>
      <c r="S19" s="126"/>
      <c r="T19" s="54"/>
    </row>
    <row r="20" spans="2:20" x14ac:dyDescent="0.35">
      <c r="B20" s="63"/>
      <c r="C20" s="61"/>
      <c r="D20" s="61"/>
      <c r="E20" s="61"/>
      <c r="F20" s="61"/>
      <c r="G20" s="61"/>
      <c r="H20" s="61"/>
      <c r="M20" s="54"/>
      <c r="N20" s="127"/>
      <c r="O20" s="126"/>
      <c r="P20" s="126"/>
      <c r="Q20" s="126"/>
      <c r="R20" s="126"/>
      <c r="S20" s="126"/>
      <c r="T20" s="54"/>
    </row>
    <row r="21" spans="2:20" x14ac:dyDescent="0.35">
      <c r="B21" s="63"/>
      <c r="C21" s="61"/>
      <c r="D21" s="61"/>
      <c r="E21" s="61"/>
      <c r="F21" s="61"/>
      <c r="G21" s="61"/>
      <c r="H21" s="61"/>
      <c r="M21" s="54"/>
      <c r="N21" s="127"/>
      <c r="O21" s="126"/>
      <c r="P21" s="126"/>
      <c r="Q21" s="126"/>
      <c r="R21" s="126"/>
      <c r="S21" s="126"/>
      <c r="T21" s="54"/>
    </row>
    <row r="22" spans="2:20" x14ac:dyDescent="0.35">
      <c r="B22" s="63"/>
      <c r="C22" s="61"/>
      <c r="D22" s="61"/>
      <c r="E22" s="61"/>
      <c r="F22" s="61"/>
      <c r="G22" s="61"/>
      <c r="H22" s="61"/>
      <c r="M22" s="54"/>
      <c r="N22" s="127"/>
      <c r="O22" s="126"/>
      <c r="P22" s="126"/>
      <c r="Q22" s="126"/>
      <c r="R22" s="126"/>
      <c r="S22" s="126"/>
      <c r="T22" s="54"/>
    </row>
    <row r="23" spans="2:20" x14ac:dyDescent="0.35">
      <c r="B23" s="63"/>
      <c r="C23" s="61"/>
      <c r="D23" s="61"/>
      <c r="E23" s="61"/>
      <c r="F23" s="61"/>
      <c r="G23" s="61"/>
      <c r="H23" s="61"/>
      <c r="M23" s="54"/>
      <c r="N23" s="127"/>
      <c r="O23" s="126"/>
      <c r="P23" s="126"/>
      <c r="Q23" s="126"/>
      <c r="R23" s="126"/>
      <c r="S23" s="126"/>
      <c r="T23" s="54"/>
    </row>
    <row r="24" spans="2:20" x14ac:dyDescent="0.35">
      <c r="B24" s="63"/>
      <c r="C24" s="61"/>
      <c r="D24" s="61"/>
      <c r="E24" s="61"/>
      <c r="F24" s="61"/>
      <c r="G24" s="61"/>
      <c r="H24" s="61"/>
      <c r="M24" s="54"/>
      <c r="N24" s="127"/>
      <c r="O24" s="126"/>
      <c r="P24" s="126"/>
      <c r="Q24" s="126"/>
      <c r="R24" s="126"/>
      <c r="S24" s="126"/>
      <c r="T24" s="54"/>
    </row>
    <row r="25" spans="2:20" x14ac:dyDescent="0.35">
      <c r="B25" s="63"/>
      <c r="C25" s="61"/>
      <c r="D25" s="61"/>
      <c r="E25" s="61"/>
      <c r="F25" s="61"/>
      <c r="G25" s="61"/>
      <c r="H25" s="61"/>
      <c r="M25" s="54"/>
      <c r="N25" s="127"/>
      <c r="O25" s="126"/>
      <c r="P25" s="126"/>
      <c r="Q25" s="126"/>
      <c r="R25" s="126"/>
      <c r="S25" s="126"/>
      <c r="T25" s="54"/>
    </row>
    <row r="26" spans="2:20" x14ac:dyDescent="0.35">
      <c r="B26" s="63"/>
      <c r="C26" s="61"/>
      <c r="D26" s="61"/>
      <c r="E26" s="61"/>
      <c r="F26" s="61"/>
      <c r="G26" s="61"/>
      <c r="H26" s="61"/>
      <c r="M26" s="54"/>
      <c r="N26" s="127"/>
      <c r="O26" s="126"/>
      <c r="P26" s="126"/>
      <c r="Q26" s="126"/>
      <c r="R26" s="126"/>
      <c r="S26" s="126"/>
      <c r="T26" s="54"/>
    </row>
    <row r="27" spans="2:20" x14ac:dyDescent="0.35">
      <c r="B27" s="63"/>
      <c r="C27" s="61"/>
      <c r="D27" s="61"/>
      <c r="E27" s="61"/>
      <c r="F27" s="61"/>
      <c r="G27" s="61"/>
      <c r="H27" s="61"/>
      <c r="M27" s="54"/>
      <c r="N27" s="127"/>
      <c r="O27" s="126"/>
      <c r="P27" s="126"/>
      <c r="Q27" s="126"/>
      <c r="R27" s="126"/>
      <c r="S27" s="126"/>
      <c r="T27" s="54"/>
    </row>
    <row r="28" spans="2:20" x14ac:dyDescent="0.35">
      <c r="B28" s="63"/>
      <c r="C28" s="61"/>
      <c r="D28" s="61"/>
      <c r="E28" s="61"/>
      <c r="F28" s="61"/>
      <c r="G28" s="61"/>
      <c r="H28" s="61"/>
      <c r="M28" s="54"/>
      <c r="N28" s="127"/>
      <c r="O28" s="126"/>
      <c r="P28" s="126"/>
      <c r="Q28" s="126"/>
      <c r="R28" s="126"/>
      <c r="S28" s="216"/>
      <c r="T28" s="54"/>
    </row>
    <row r="29" spans="2:20" x14ac:dyDescent="0.35">
      <c r="B29" s="63"/>
      <c r="C29" s="61"/>
      <c r="D29" s="61"/>
      <c r="E29" s="61"/>
      <c r="F29" s="61"/>
      <c r="G29" s="61"/>
      <c r="H29" s="61"/>
      <c r="M29" s="54"/>
      <c r="N29" s="216"/>
      <c r="O29" s="216"/>
      <c r="P29" s="216"/>
      <c r="Q29" s="216"/>
      <c r="R29" s="216"/>
      <c r="S29" s="216"/>
      <c r="T29" s="54"/>
    </row>
    <row r="30" spans="2:20" x14ac:dyDescent="0.35">
      <c r="B30" s="55"/>
      <c r="M30" s="54"/>
      <c r="N30" s="216"/>
      <c r="O30" s="126"/>
      <c r="P30" s="126"/>
      <c r="Q30" s="126"/>
      <c r="R30" s="126"/>
      <c r="S30" s="126"/>
      <c r="T30" s="54"/>
    </row>
    <row r="31" spans="2:20" x14ac:dyDescent="0.35">
      <c r="B31" s="55"/>
      <c r="M31" s="54"/>
      <c r="N31" s="216"/>
      <c r="O31" s="126"/>
      <c r="P31" s="126"/>
      <c r="Q31" s="126"/>
      <c r="R31" s="126"/>
      <c r="S31" s="126"/>
      <c r="T31" s="54"/>
    </row>
    <row r="32" spans="2:20" x14ac:dyDescent="0.35">
      <c r="B32" s="55"/>
      <c r="M32" s="54"/>
      <c r="N32" s="126"/>
      <c r="O32" s="126"/>
      <c r="P32" s="126"/>
      <c r="Q32" s="126"/>
      <c r="R32" s="126"/>
      <c r="S32" s="126"/>
      <c r="T32" s="54"/>
    </row>
    <row r="33" spans="2:20" ht="15" thickBot="1" x14ac:dyDescent="0.4">
      <c r="B33" s="57"/>
      <c r="C33" s="58"/>
      <c r="D33" s="58"/>
      <c r="E33" s="58"/>
      <c r="F33" s="58"/>
      <c r="G33" s="58"/>
      <c r="H33" s="58"/>
      <c r="I33" s="58"/>
      <c r="J33" s="58"/>
      <c r="K33" s="58"/>
      <c r="L33" s="58"/>
      <c r="M33" s="59"/>
      <c r="N33" s="57"/>
      <c r="O33" s="58"/>
      <c r="P33" s="58"/>
      <c r="Q33" s="58"/>
      <c r="R33" s="58"/>
      <c r="S33" s="58"/>
      <c r="T33" s="59"/>
    </row>
    <row r="35" spans="2:20" x14ac:dyDescent="0.35">
      <c r="H35" s="41"/>
    </row>
    <row r="37" spans="2:20" x14ac:dyDescent="0.35">
      <c r="B37" s="41"/>
    </row>
    <row r="38" spans="2:20" x14ac:dyDescent="0.35">
      <c r="F38" s="42"/>
    </row>
    <row r="39" spans="2:20" x14ac:dyDescent="0.35">
      <c r="F39" s="42"/>
    </row>
    <row r="41" spans="2:20" x14ac:dyDescent="0.35">
      <c r="H41" s="43"/>
    </row>
    <row r="42" spans="2:20" x14ac:dyDescent="0.35">
      <c r="H42" s="41"/>
    </row>
  </sheetData>
  <sheetProtection insertRows="0"/>
  <protectedRanges>
    <protectedRange sqref="C9:M14 O13 N13 N13:T14 N11:T11 B16:M33 N16:T33" name="editable"/>
  </protectedRanges>
  <mergeCells count="9">
    <mergeCell ref="B15:T15"/>
    <mergeCell ref="B8:T8"/>
    <mergeCell ref="C3:T3"/>
    <mergeCell ref="C4:M4"/>
    <mergeCell ref="N4:T4"/>
    <mergeCell ref="C7:M7"/>
    <mergeCell ref="N7:T7"/>
    <mergeCell ref="C6:T6"/>
    <mergeCell ref="C5:T5"/>
  </mergeCells>
  <pageMargins left="0.70866141732283472" right="0.31496062992125984" top="0.94488188976377963" bottom="0.94488188976377963" header="0.31496062992125984" footer="0.31496062992125984"/>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1AEA8-47D5-477F-9637-9ABCE8BF4AFE}">
  <sheetPr>
    <tabColor theme="7" tint="0.79998168889431442"/>
  </sheetPr>
  <dimension ref="A1:E38"/>
  <sheetViews>
    <sheetView topLeftCell="A11" zoomScale="85" zoomScaleNormal="85" workbookViewId="0">
      <selection activeCell="C10" sqref="C10"/>
    </sheetView>
  </sheetViews>
  <sheetFormatPr defaultRowHeight="14.5" x14ac:dyDescent="0.35"/>
  <cols>
    <col min="1" max="1" width="4" style="126" customWidth="1"/>
    <col min="2" max="2" width="16.08984375" style="126" bestFit="1" customWidth="1"/>
    <col min="3" max="3" width="102.54296875" style="126" customWidth="1"/>
    <col min="4" max="4" width="32.7265625" style="126" customWidth="1"/>
    <col min="5" max="5" width="28.36328125" style="126" customWidth="1"/>
    <col min="6" max="16384" width="8.7265625" style="126"/>
  </cols>
  <sheetData>
    <row r="1" spans="1:5" x14ac:dyDescent="0.35">
      <c r="A1" s="125" t="s">
        <v>269</v>
      </c>
    </row>
    <row r="2" spans="1:5" ht="15" thickBot="1" x14ac:dyDescent="0.4"/>
    <row r="3" spans="1:5" x14ac:dyDescent="0.35">
      <c r="B3" s="381" t="s">
        <v>9</v>
      </c>
      <c r="C3" s="424"/>
      <c r="D3" s="424"/>
      <c r="E3" s="382"/>
    </row>
    <row r="4" spans="1:5" ht="116.5" thickBot="1" x14ac:dyDescent="0.4">
      <c r="A4" s="152" t="s">
        <v>209</v>
      </c>
      <c r="B4" s="352" t="s">
        <v>233</v>
      </c>
      <c r="C4" s="366"/>
      <c r="D4" s="366"/>
      <c r="E4" s="427"/>
    </row>
    <row r="5" spans="1:5" ht="29.5" thickBot="1" x14ac:dyDescent="0.4">
      <c r="B5" s="318" t="s">
        <v>140</v>
      </c>
      <c r="C5" s="317" t="s">
        <v>139</v>
      </c>
      <c r="D5" s="287" t="s">
        <v>154</v>
      </c>
      <c r="E5" s="306" t="s">
        <v>256</v>
      </c>
    </row>
    <row r="6" spans="1:5" x14ac:dyDescent="0.35">
      <c r="B6" s="551" t="s">
        <v>162</v>
      </c>
      <c r="C6" s="552"/>
      <c r="D6" s="552"/>
      <c r="E6" s="553"/>
    </row>
    <row r="7" spans="1:5" ht="14.5" customHeight="1" x14ac:dyDescent="0.35">
      <c r="B7" s="264">
        <v>2</v>
      </c>
      <c r="C7" s="557" t="s">
        <v>144</v>
      </c>
      <c r="D7" s="558"/>
      <c r="E7" s="559"/>
    </row>
    <row r="8" spans="1:5" x14ac:dyDescent="0.35">
      <c r="B8" s="265">
        <v>2.1</v>
      </c>
      <c r="C8" s="83" t="s">
        <v>135</v>
      </c>
      <c r="D8" s="84">
        <v>3000</v>
      </c>
      <c r="E8" s="310"/>
    </row>
    <row r="9" spans="1:5" x14ac:dyDescent="0.35">
      <c r="B9" s="265">
        <v>2.2000000000000002</v>
      </c>
      <c r="C9" s="83" t="s">
        <v>136</v>
      </c>
      <c r="D9" s="84">
        <v>1000</v>
      </c>
      <c r="E9" s="310"/>
    </row>
    <row r="10" spans="1:5" x14ac:dyDescent="0.35">
      <c r="B10" s="265">
        <v>2.2999999999999998</v>
      </c>
      <c r="C10" s="83" t="s">
        <v>137</v>
      </c>
      <c r="D10" s="84">
        <v>500</v>
      </c>
      <c r="E10" s="310"/>
    </row>
    <row r="11" spans="1:5" x14ac:dyDescent="0.35">
      <c r="B11" s="265">
        <v>2.4</v>
      </c>
      <c r="C11" s="77" t="s">
        <v>118</v>
      </c>
      <c r="D11" s="77" t="s">
        <v>118</v>
      </c>
      <c r="E11" s="307"/>
    </row>
    <row r="12" spans="1:5" x14ac:dyDescent="0.35">
      <c r="B12" s="265">
        <v>2.5</v>
      </c>
      <c r="C12" s="77" t="s">
        <v>118</v>
      </c>
      <c r="D12" s="77" t="s">
        <v>118</v>
      </c>
      <c r="E12" s="307"/>
    </row>
    <row r="13" spans="1:5" x14ac:dyDescent="0.35">
      <c r="B13" s="265">
        <v>2.6</v>
      </c>
      <c r="C13" s="77" t="s">
        <v>118</v>
      </c>
      <c r="D13" s="77" t="s">
        <v>118</v>
      </c>
      <c r="E13" s="307"/>
    </row>
    <row r="14" spans="1:5" x14ac:dyDescent="0.35">
      <c r="B14" s="265">
        <v>2.7</v>
      </c>
      <c r="C14" s="77" t="s">
        <v>118</v>
      </c>
      <c r="D14" s="77" t="s">
        <v>118</v>
      </c>
      <c r="E14" s="266"/>
    </row>
    <row r="15" spans="1:5" ht="15" thickBot="1" x14ac:dyDescent="0.4">
      <c r="B15" s="271"/>
      <c r="C15" s="268" t="s">
        <v>142</v>
      </c>
      <c r="D15" s="269">
        <f>SUM(D8:D14)</f>
        <v>4500</v>
      </c>
      <c r="E15" s="319">
        <f>SUM(E8:E14)</f>
        <v>0</v>
      </c>
    </row>
    <row r="16" spans="1:5" x14ac:dyDescent="0.35">
      <c r="B16" s="551" t="s">
        <v>143</v>
      </c>
      <c r="C16" s="552"/>
      <c r="D16" s="552"/>
      <c r="E16" s="553"/>
    </row>
    <row r="17" spans="2:5" ht="14.5" customHeight="1" x14ac:dyDescent="0.35">
      <c r="B17" s="264">
        <v>3</v>
      </c>
      <c r="C17" s="557" t="s">
        <v>234</v>
      </c>
      <c r="D17" s="558"/>
      <c r="E17" s="559"/>
    </row>
    <row r="18" spans="2:5" x14ac:dyDescent="0.35">
      <c r="B18" s="265">
        <v>3.1</v>
      </c>
      <c r="C18" s="265" t="s">
        <v>118</v>
      </c>
      <c r="D18" s="265" t="s">
        <v>118</v>
      </c>
      <c r="E18" s="309"/>
    </row>
    <row r="19" spans="2:5" x14ac:dyDescent="0.35">
      <c r="B19" s="265" t="s">
        <v>118</v>
      </c>
      <c r="C19" s="265" t="s">
        <v>118</v>
      </c>
      <c r="D19" s="265" t="s">
        <v>118</v>
      </c>
      <c r="E19" s="309"/>
    </row>
    <row r="20" spans="2:5" x14ac:dyDescent="0.35">
      <c r="B20" s="265" t="s">
        <v>118</v>
      </c>
      <c r="C20" s="265" t="s">
        <v>118</v>
      </c>
      <c r="D20" s="265" t="s">
        <v>118</v>
      </c>
      <c r="E20" s="309"/>
    </row>
    <row r="21" spans="2:5" x14ac:dyDescent="0.35">
      <c r="B21" s="265" t="s">
        <v>118</v>
      </c>
      <c r="C21" s="265" t="s">
        <v>118</v>
      </c>
      <c r="D21" s="265" t="s">
        <v>118</v>
      </c>
      <c r="E21" s="309"/>
    </row>
    <row r="22" spans="2:5" x14ac:dyDescent="0.35">
      <c r="B22" s="265" t="s">
        <v>118</v>
      </c>
      <c r="C22" s="77" t="s">
        <v>118</v>
      </c>
      <c r="D22" s="77" t="s">
        <v>118</v>
      </c>
      <c r="E22" s="309"/>
    </row>
    <row r="23" spans="2:5" x14ac:dyDescent="0.35">
      <c r="B23" s="265" t="s">
        <v>118</v>
      </c>
      <c r="C23" s="77" t="s">
        <v>118</v>
      </c>
      <c r="D23" s="77" t="s">
        <v>118</v>
      </c>
      <c r="E23" s="309"/>
    </row>
    <row r="24" spans="2:5" x14ac:dyDescent="0.35">
      <c r="B24" s="265" t="s">
        <v>118</v>
      </c>
      <c r="C24" s="77" t="s">
        <v>118</v>
      </c>
      <c r="D24" s="77" t="s">
        <v>118</v>
      </c>
      <c r="E24" s="309"/>
    </row>
    <row r="25" spans="2:5" ht="15" thickBot="1" x14ac:dyDescent="0.4">
      <c r="B25" s="271"/>
      <c r="C25" s="268" t="s">
        <v>142</v>
      </c>
      <c r="D25" s="269">
        <f>SUM(D18:D24)</f>
        <v>0</v>
      </c>
      <c r="E25" s="319">
        <f>SUM(E18:E24)</f>
        <v>0</v>
      </c>
    </row>
    <row r="26" spans="2:5" x14ac:dyDescent="0.35">
      <c r="B26" s="554" t="s">
        <v>141</v>
      </c>
      <c r="C26" s="555"/>
      <c r="D26" s="555"/>
      <c r="E26" s="556"/>
    </row>
    <row r="27" spans="2:5" ht="14.5" customHeight="1" x14ac:dyDescent="0.35">
      <c r="B27" s="264">
        <v>2</v>
      </c>
      <c r="C27" s="557" t="s">
        <v>145</v>
      </c>
      <c r="D27" s="558"/>
      <c r="E27" s="559"/>
    </row>
    <row r="28" spans="2:5" ht="29" x14ac:dyDescent="0.35">
      <c r="B28" s="265">
        <v>2.1</v>
      </c>
      <c r="C28" s="85" t="s">
        <v>138</v>
      </c>
      <c r="D28" s="273">
        <v>10761</v>
      </c>
      <c r="E28" s="308"/>
    </row>
    <row r="29" spans="2:5" x14ac:dyDescent="0.35">
      <c r="B29" s="265" t="s">
        <v>118</v>
      </c>
      <c r="C29" s="77" t="s">
        <v>118</v>
      </c>
      <c r="D29" s="77" t="s">
        <v>118</v>
      </c>
      <c r="E29" s="307"/>
    </row>
    <row r="30" spans="2:5" x14ac:dyDescent="0.35">
      <c r="B30" s="265" t="s">
        <v>118</v>
      </c>
      <c r="C30" s="77" t="s">
        <v>118</v>
      </c>
      <c r="D30" s="77" t="s">
        <v>118</v>
      </c>
      <c r="E30" s="307"/>
    </row>
    <row r="31" spans="2:5" ht="15" thickBot="1" x14ac:dyDescent="0.4">
      <c r="B31" s="267"/>
      <c r="C31" s="268" t="s">
        <v>142</v>
      </c>
      <c r="D31" s="270">
        <f>SUM(D28:D30)</f>
        <v>10761</v>
      </c>
      <c r="E31" s="319">
        <f>SUM(E28:E30)</f>
        <v>0</v>
      </c>
    </row>
    <row r="32" spans="2:5" x14ac:dyDescent="0.35">
      <c r="B32" s="551" t="s">
        <v>210</v>
      </c>
      <c r="C32" s="552"/>
      <c r="D32" s="552"/>
      <c r="E32" s="553"/>
    </row>
    <row r="33" spans="2:5" x14ac:dyDescent="0.35">
      <c r="B33" s="264"/>
      <c r="C33" s="557"/>
      <c r="D33" s="558"/>
      <c r="E33" s="559"/>
    </row>
    <row r="34" spans="2:5" x14ac:dyDescent="0.35">
      <c r="B34" s="132"/>
      <c r="C34" s="217"/>
      <c r="D34" s="81"/>
      <c r="E34" s="307"/>
    </row>
    <row r="35" spans="2:5" x14ac:dyDescent="0.35">
      <c r="B35" s="132"/>
      <c r="C35" s="217"/>
      <c r="D35" s="81"/>
      <c r="E35" s="307"/>
    </row>
    <row r="36" spans="2:5" x14ac:dyDescent="0.35">
      <c r="B36" s="132"/>
      <c r="C36" s="217"/>
      <c r="D36" s="81"/>
      <c r="E36" s="307"/>
    </row>
    <row r="37" spans="2:5" ht="15" thickBot="1" x14ac:dyDescent="0.4">
      <c r="B37" s="267"/>
      <c r="C37" s="268" t="s">
        <v>142</v>
      </c>
      <c r="D37" s="269">
        <f>SUM(D34:D36)</f>
        <v>0</v>
      </c>
      <c r="E37" s="319">
        <f>SUM(E34:E36)</f>
        <v>0</v>
      </c>
    </row>
    <row r="38" spans="2:5" ht="15" thickBot="1" x14ac:dyDescent="0.4">
      <c r="B38" s="549" t="s">
        <v>75</v>
      </c>
      <c r="C38" s="550"/>
      <c r="D38" s="82">
        <f>D15+D25+D31+D37</f>
        <v>15261</v>
      </c>
      <c r="E38" s="320">
        <f>E15+E25+E31+E37</f>
        <v>0</v>
      </c>
    </row>
  </sheetData>
  <sheetProtection algorithmName="SHA-512" hashValue="/WuQ1XtX5V5I1NWmn39TVWFsYwGYZ80vTyleNekGEzSwJtVnHSJs+kioFysXUFrLIZG0zpjkLY8z80k8sTJP1g==" saltValue="WxuzF+hSFxpr2rjyWtARAQ==" spinCount="100000" sheet="1" insertRows="0"/>
  <protectedRanges>
    <protectedRange sqref="B7:E7 B8:D14 B17 C17 B18:D24 B27 C27 B28:D30 B33 C33 B34:D36" name="editable"/>
  </protectedRanges>
  <mergeCells count="11">
    <mergeCell ref="B3:E3"/>
    <mergeCell ref="B4:E4"/>
    <mergeCell ref="B38:C38"/>
    <mergeCell ref="B6:E6"/>
    <mergeCell ref="B16:E16"/>
    <mergeCell ref="B26:E26"/>
    <mergeCell ref="B32:E32"/>
    <mergeCell ref="C7:E7"/>
    <mergeCell ref="C17:E17"/>
    <mergeCell ref="C27:E27"/>
    <mergeCell ref="C33:E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vt:i4>
      </vt:variant>
    </vt:vector>
  </HeadingPairs>
  <TitlesOfParts>
    <vt:vector size="14" baseType="lpstr">
      <vt:lpstr>Instructions</vt:lpstr>
      <vt:lpstr>Declaration</vt:lpstr>
      <vt:lpstr>Project Details</vt:lpstr>
      <vt:lpstr>Chiller Plant </vt:lpstr>
      <vt:lpstr>AHU</vt:lpstr>
      <vt:lpstr>Mechanical Ventilation</vt:lpstr>
      <vt:lpstr>Lighting</vt:lpstr>
      <vt:lpstr>Other Measures</vt:lpstr>
      <vt:lpstr>Proposed Qualifying Costs</vt:lpstr>
      <vt:lpstr>Proposal Summary</vt:lpstr>
      <vt:lpstr>Disbursement Application</vt:lpstr>
      <vt:lpstr>Data Validation Sheet</vt:lpstr>
      <vt:lpstr>AHU!Print_Area</vt:lpstr>
      <vt:lpstr>'Chiller Plant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Jolene CHONG (BCA)</dc:creator>
  <cp:lastModifiedBy>Jolene CHONG (BCA)</cp:lastModifiedBy>
  <dcterms:created xsi:type="dcterms:W3CDTF">2022-04-26T03:42:33Z</dcterms:created>
  <dcterms:modified xsi:type="dcterms:W3CDTF">2025-05-09T16:02:31Z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4803508-8490-4252-b331-d9b72689e942_Enabled">
    <vt:lpwstr>true</vt:lpwstr>
  </property>
  <property fmtid="{D5CDD505-2E9C-101B-9397-08002B2CF9AE}" pid="3" name="MSIP_Label_54803508-8490-4252-b331-d9b72689e942_SetDate">
    <vt:lpwstr>2022-04-26T04:43:14Z</vt:lpwstr>
  </property>
  <property fmtid="{D5CDD505-2E9C-101B-9397-08002B2CF9AE}" pid="4" name="MSIP_Label_54803508-8490-4252-b331-d9b72689e942_Method">
    <vt:lpwstr>Privileged</vt:lpwstr>
  </property>
  <property fmtid="{D5CDD505-2E9C-101B-9397-08002B2CF9AE}" pid="5" name="MSIP_Label_54803508-8490-4252-b331-d9b72689e942_Name">
    <vt:lpwstr>Non Sensitive_0</vt:lpwstr>
  </property>
  <property fmtid="{D5CDD505-2E9C-101B-9397-08002B2CF9AE}" pid="6" name="MSIP_Label_54803508-8490-4252-b331-d9b72689e942_SiteId">
    <vt:lpwstr>0b11c524-9a1c-4e1b-84cb-6336aefc2243</vt:lpwstr>
  </property>
  <property fmtid="{D5CDD505-2E9C-101B-9397-08002B2CF9AE}" pid="7" name="MSIP_Label_54803508-8490-4252-b331-d9b72689e942_ActionId">
    <vt:lpwstr>bb6fdd49-831d-4b18-81e2-29cb0204ddf0</vt:lpwstr>
  </property>
  <property fmtid="{D5CDD505-2E9C-101B-9397-08002B2CF9AE}" pid="8" name="MSIP_Label_54803508-8490-4252-b331-d9b72689e942_ContentBits">
    <vt:lpwstr>0</vt:lpwstr>
  </property>
</Properties>
</file>